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10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  <sheet name="2023" sheetId="9" r:id="rId9"/>
    <sheet name="2024" sheetId="10" r:id="rId10"/>
    <sheet name="SUMMARISED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<sst xmlns="http://schemas.openxmlformats.org/spreadsheetml/2006/main" count="774" uniqueCount="195">
  <si>
    <t>ΕΙΣΑΓΩΓΙΚΟΙ ΔΑΣΜΟΙ</t>
  </si>
  <si>
    <t>ΕΙΣΑΓΩΓΙΚΟΙ ΔΑΣΜΟΙ ΤΜ ΤΑΧΥΔΡ ΥΠΗΡ</t>
  </si>
  <si>
    <t>ΕΙΣΑΓΩΓΙΚΟΙ ΔΑΣΜΟΙ ΚΥΡ ΠΕΡΙΟΧ ΒΑΣΕΩΝ</t>
  </si>
  <si>
    <t>ΠΕΤΡΕΛΑΙΟΕΙΔΗ</t>
  </si>
  <si>
    <t>ΚΑΠΝΟΣ</t>
  </si>
  <si>
    <t>ΟΙΝΟΠΝΕΥΜΑΤΩΔΗ</t>
  </si>
  <si>
    <t>ΖΥΘΟΣ</t>
  </si>
  <si>
    <t>ΑΕΡΙΟΥΧΑ ΑΝΑΨΥΚΤΙΚΑ ΠΟΤΑ</t>
  </si>
  <si>
    <t>ΜΠΑΝΙΑ ΚΑΙ ΕΞΑΡΤΗΜΑΤΑ ΜΠΑΝΙΩΝ</t>
  </si>
  <si>
    <t xml:space="preserve">ΣΚΑΦΗ ΑΝΑΨΥΧΗΣ ΚΑΙ ΜΗΧΑΝΕΣ </t>
  </si>
  <si>
    <t>ΠΟΥΡΑ ΚΑΙ ΠΟΥΡΑΚΙΑ</t>
  </si>
  <si>
    <t>ΕΙΔΗ ΕΝΔΥΣΗΣ ΑΠΌ ΓΟΥΝΟΔΕΡΜΑΤΑ</t>
  </si>
  <si>
    <t>ΕΙΔΗ ΑΠΌ ΚΡΥΣΤΑΛΛΑ</t>
  </si>
  <si>
    <t>ΑΛΛΑ ΕΙΔΗ</t>
  </si>
  <si>
    <t>ΟΧΗΜΑΤΑ</t>
  </si>
  <si>
    <t>ΟΧΗΜΑΤΑ ΓΙΑ ΜΕΤΑΦΟΡΑ 10 ΠΡΟΣ</t>
  </si>
  <si>
    <t>ΟΧΗΜΑΤΑ ΤΥΠΟΥ ΤΖΙΠ</t>
  </si>
  <si>
    <t>ΟΧΗΜΑΤΑ ΔΙΠΛΟΚΑΜΠΙΝΑ</t>
  </si>
  <si>
    <t>ΜΟΤΟΣΥΚΛΕΤΤΕΣ</t>
  </si>
  <si>
    <t>ΟΧΗΜΑΤΑ ΤΥΠΟΥ ΒΑΝ</t>
  </si>
  <si>
    <t>ΠΡΟΣ. ΦΟΡΟΣ ΚΑΤΑΝ. ΣΤΑ ΟΧΗΜΑΤΑ</t>
  </si>
  <si>
    <t>ΑΔΕΙΕΣ ΑΠΟΘΗΚΩΝ ΑΠΟΤΑΜΙΕΥΣΗΣ</t>
  </si>
  <si>
    <t>ΆΛΛΕΣ ΕΙΔΙΚΕΣ ΑΔΕΙΕΣ</t>
  </si>
  <si>
    <t>ΔΙΚΑΙΩΜΑΤΑ ΥΠΕΡΩΡΙΩΝ</t>
  </si>
  <si>
    <t>ΠΙΣΤΟΠΟΙΗΤΙΚΑ</t>
  </si>
  <si>
    <t>ΕΝΟΙΚΙΑ ΑΠΟΘΗΚΩΝ ΚΑΙ ΑΠΟΒΑΘΡΩΝ</t>
  </si>
  <si>
    <t>ΕΠΙΒΑΡ. ΠΑΝΩ ΣΕ ΚΑΘΥΣΤΕΡ. ΦΟΡΟΥΣ</t>
  </si>
  <si>
    <t>ΧΡΗΜ ΠΟΙΝΕΣ ΕΞΩΔΙΚΕΣ ΡΥΘΜΙΣΕΙΣ</t>
  </si>
  <si>
    <t>ΤΕΛ ΚΑΤΟΧ ΔΙΚΑΙΩΜ ΠΝΕΥΜ ΙΔΙΟΚΤ</t>
  </si>
  <si>
    <t>ΑΛΛΑ ΔΙΚΑΙΩΜΑΤΑ ΟΦΕΙΛΕΣ</t>
  </si>
  <si>
    <t>ΣΥΝΟΛΟ ΕΙΣΑΓΩΓΙΚΏΝ ΔΑΣΜΩΝ</t>
  </si>
  <si>
    <t>ΣΥΝΟΛΟ ΦΟΡΩΝ ΚΑΤΑΝΑΛΩΣΗΣ</t>
  </si>
  <si>
    <t>ΦΠΑ ΕΙΣΑΓΩΓΗΣ</t>
  </si>
  <si>
    <t>ΣΥΝΟΛΟ ΑΛΛΩΝ ΕΣΟΔΩΝ</t>
  </si>
  <si>
    <t>ΣΥΝΟΛΟ ΕΣΟΔΩΝ ΕΚΤΟΣ ΦΠΑ</t>
  </si>
  <si>
    <t>ΣΥΝΟΛΟ</t>
  </si>
  <si>
    <t>ΑΛΛΟΙ ΤΟΚΟΙ</t>
  </si>
  <si>
    <t>€</t>
  </si>
  <si>
    <t xml:space="preserve">ΣΥΝΟΛΟ </t>
  </si>
  <si>
    <t xml:space="preserve">ΑΛΛΑ ΕΣΟΔΑ </t>
  </si>
  <si>
    <t xml:space="preserve">ΣΥΝΟΛΟ ΕΣΟΔΩΝ ΕΚΤΟΣ ΦΠΑ </t>
  </si>
  <si>
    <t>ΠΡΟΥΠΟΛΟΓΙΣΜΟΣ</t>
  </si>
  <si>
    <t>ΚΩΔΙΚΟΣ
ΕΣΟΔΩΝ</t>
  </si>
  <si>
    <t xml:space="preserve">ΣΥΝΟΛΟ ΦΟΡΩΝ ΚΑΤΑΝΑΛΩΣΗΣ </t>
  </si>
  <si>
    <t>Φ.Κ. ΠΕΤΡΕΛΑΙΟΕΙΔΗ</t>
  </si>
  <si>
    <t>Φ.Κ. ΚΑΠΝΟΣ</t>
  </si>
  <si>
    <t>Φ.Κ. ΟΙΝΟΠΝΕΥΜΑΤΩΔΗ-ΖΥΘΟΣ</t>
  </si>
  <si>
    <t>Φ.Κ. ΟΧΗΜΑΤΑ-ΜΟΤΟΣΥΚΛΕΤΕΣ</t>
  </si>
  <si>
    <t xml:space="preserve">Φ.Κ. ΛΟΙΠΑ </t>
  </si>
  <si>
    <t>ΣΥΝΟΛΟ ΕΣΟΔΩΝ ΤΕΛΩΝΕΙΟΥ</t>
  </si>
  <si>
    <t>ΠΡΑΓΜΑΤΙΚΑ ΕΣΟΔΑ</t>
  </si>
  <si>
    <t>ΠΕΡΙΓΡΑΦΗ ΕΣΟΔΩΝ</t>
  </si>
  <si>
    <t>ΠΕΡΙΓΡΑΦΗ  ΕΣΟΔΩΝ</t>
  </si>
  <si>
    <t>** Αρχικός προυπολογισμός</t>
  </si>
  <si>
    <t>ΠΡΟΥΠΟΛΟΓΙΣΜΟΣ**</t>
  </si>
  <si>
    <t xml:space="preserve">* Προκαταρκτικά Ποσά </t>
  </si>
  <si>
    <t xml:space="preserve">ΠΡΑΓΜΑΤΙΚΑ 
ΕΣΟΔΑ </t>
  </si>
  <si>
    <t>ΠΡΑΓΜΑΤΙΚΑ ΕΣΟΔΑ 2014</t>
  </si>
  <si>
    <t>ΑΝΑΛΥΤΙΚΑ ΕΣΟΔΑ ΤΕΛΩΝΕΙΟΥ 2015</t>
  </si>
  <si>
    <t>ΔΕΚ.-15</t>
  </si>
  <si>
    <t>ΟΚΤ.-15</t>
  </si>
  <si>
    <t>ΣΕΠΤ.-15</t>
  </si>
  <si>
    <t xml:space="preserve">ΙΟΥΝ.-15 </t>
  </si>
  <si>
    <t xml:space="preserve">ΑΠΡ-15 </t>
  </si>
  <si>
    <t xml:space="preserve">ΦΕΒΡ-15 </t>
  </si>
  <si>
    <t xml:space="preserve">ΙΑΝ-15 </t>
  </si>
  <si>
    <t xml:space="preserve">ΜΑΡΤΙΟΣ-15 </t>
  </si>
  <si>
    <t>ΜΑΙΟΣ-15</t>
  </si>
  <si>
    <t xml:space="preserve">ΑΥΓ.-15 </t>
  </si>
  <si>
    <t xml:space="preserve">ΙΟΥΛ.-15 </t>
  </si>
  <si>
    <t xml:space="preserve">ΝΟΕΜΒΡ.-15 </t>
  </si>
  <si>
    <t>ΦΕΒΡ-16</t>
  </si>
  <si>
    <t>ΙΟΥΝ.-16</t>
  </si>
  <si>
    <t>ΟΚΤ.-16</t>
  </si>
  <si>
    <t xml:space="preserve">ΑΠΡ-16 </t>
  </si>
  <si>
    <t>ΑΝΑΛΥΤΙΚΑ ΕΣΟΔΑ ΤΕΛΩΝΕΙΟΥ 2016</t>
  </si>
  <si>
    <t xml:space="preserve">ΝΟΕΜΒΡ.-16 </t>
  </si>
  <si>
    <t>ΙΑΝ-16</t>
  </si>
  <si>
    <t xml:space="preserve">ΜΑΡΤΙΟΣ-16 </t>
  </si>
  <si>
    <t>ΜΑΙΟΣ-16</t>
  </si>
  <si>
    <t xml:space="preserve">ΙΟΥΛ.-16 </t>
  </si>
  <si>
    <t>ΠΡΑΓΜΑΤΙΚΑ ΕΣΟΔΑ 2016</t>
  </si>
  <si>
    <t xml:space="preserve">ΑΥΓ.-16 </t>
  </si>
  <si>
    <t xml:space="preserve">ΣΕΠΤ.-16 </t>
  </si>
  <si>
    <t xml:space="preserve">ΔΕΚ.-16 </t>
  </si>
  <si>
    <t>ΑΝΑΛΥΤΙΚΑ ΕΣΟΔΑ ΤΕΛΩΝΕΙΟΥ 2017</t>
  </si>
  <si>
    <t>ΙΑΝ-17</t>
  </si>
  <si>
    <t>ΜΑΙΟΣ-17</t>
  </si>
  <si>
    <t>ΙΟΥΝ.-17</t>
  </si>
  <si>
    <t>ΠΡΑΓΜΑΤΙΚΑ ΕΣΟΔΑ 2017</t>
  </si>
  <si>
    <t xml:space="preserve">ΑΥΓ.-17 </t>
  </si>
  <si>
    <t>ΟΚΤ.-17</t>
  </si>
  <si>
    <t xml:space="preserve">ΦΕΒΡ-17 </t>
  </si>
  <si>
    <t xml:space="preserve">ΜΑΡΤΙΟΣ-17 </t>
  </si>
  <si>
    <t>ΑΠΡ-17</t>
  </si>
  <si>
    <t xml:space="preserve">ΙΟΥΛ.-17 </t>
  </si>
  <si>
    <t xml:space="preserve">ΣΕΠΤ.-17 </t>
  </si>
  <si>
    <t xml:space="preserve">ΝΟΕΜΒΡ.-17 </t>
  </si>
  <si>
    <t xml:space="preserve">ΔΕΚ.-17 </t>
  </si>
  <si>
    <t>ΑΝΑΛΥΤΙΚΑ ΕΣΟΔΑ ΤΕΛΩΝΕΙΟΥ 2018</t>
  </si>
  <si>
    <t>ΠΡΑΓΜΑΤΙΚΑ ΕΣΟΔΑ 2018</t>
  </si>
  <si>
    <t>ΙΑΝ-18</t>
  </si>
  <si>
    <t xml:space="preserve">ΜΑΡΤΙΟΣ-18 </t>
  </si>
  <si>
    <t>ΑΠΡ-18</t>
  </si>
  <si>
    <t>ΙΟΥΝ.-18</t>
  </si>
  <si>
    <t>ΙΟΥΛ.-18</t>
  </si>
  <si>
    <t xml:space="preserve">ΣΕΠΤ.-18 </t>
  </si>
  <si>
    <t>ΟΚΤ.-18</t>
  </si>
  <si>
    <t xml:space="preserve">ΦΕΒΡ-18 </t>
  </si>
  <si>
    <t xml:space="preserve">ΜΑΙΟΣ-18 </t>
  </si>
  <si>
    <t>ΣΥΝΟΛΟ ΕΣΟΔΩΝ ΠΡΙΝ ΤΗΝ 
ΑΦΑΙΡΕΣΗ ΤΩΝ ΕΠΙΣΤΡΟΦΩΝ</t>
  </si>
  <si>
    <t>ΕΠΙΣΤΡΟΦΕΣ ΔΑΣΜΩΝ ΦΟΡΩΝ
 ΚΑΙ ΦΠΑ</t>
  </si>
  <si>
    <t>ΑΥΓ.-18</t>
  </si>
  <si>
    <t>ΝΟΕΜΒΡ.-18</t>
  </si>
  <si>
    <t>ΔΕΚ.-18</t>
  </si>
  <si>
    <t>ΑΝΑΛΥΤΙΚΑ ΕΣΟΔΑ ΤΕΛΩΝΕΙΟΥ 2019</t>
  </si>
  <si>
    <t>ΙΑΝ-19</t>
  </si>
  <si>
    <t xml:space="preserve">ΦΕΒΡ-19 </t>
  </si>
  <si>
    <t>ΜΑΡΤΙΟΣ-19</t>
  </si>
  <si>
    <t>ΙΟΥΝ.-19</t>
  </si>
  <si>
    <t>ΙΟΥΛ.-19</t>
  </si>
  <si>
    <t>ΑΥΓ.-19</t>
  </si>
  <si>
    <t xml:space="preserve">ΣΕΠΤ.-19 </t>
  </si>
  <si>
    <t xml:space="preserve">ΑΠΡ-19 </t>
  </si>
  <si>
    <t xml:space="preserve">ΟΚΤ.-19 </t>
  </si>
  <si>
    <t xml:space="preserve">ΜΑΙΟΣ-19 </t>
  </si>
  <si>
    <t>ΝΟΕΜΒΡ.-19</t>
  </si>
  <si>
    <t>ΑΝΑΛΥΤΙΚΑ ΕΣΟΔΑ ΤΕΛΩΝΕΙΟΥ 2020</t>
  </si>
  <si>
    <t>ΠΡΑΓΜΑΤΙΚΑ ΕΣΟΔΑ 2020</t>
  </si>
  <si>
    <t>ΠΡΑΓΜΑΤΙΚΑ ΕΣΟΔΑ 2019</t>
  </si>
  <si>
    <t>ΔΕΚ.-19</t>
  </si>
  <si>
    <t>ΜΑΡΤΙΟΣ-20</t>
  </si>
  <si>
    <t xml:space="preserve">ΜΑΙΟΣ-20 </t>
  </si>
  <si>
    <t>ΙΟΥΝ.-20</t>
  </si>
  <si>
    <t>ΙΟΥΛ.-20</t>
  </si>
  <si>
    <t>ΑΥΓ.-20</t>
  </si>
  <si>
    <t>ΣΕΠΤ.-20</t>
  </si>
  <si>
    <t xml:space="preserve">ΟΚΤ.-20 </t>
  </si>
  <si>
    <t>ΝΟΕΜΒΡ.-20</t>
  </si>
  <si>
    <t>ΔΕΚ.-20</t>
  </si>
  <si>
    <t>ΙΟΥΛ.-21</t>
  </si>
  <si>
    <t>ΣΕΠΤ.-21</t>
  </si>
  <si>
    <t>ΟΚΤ.-21</t>
  </si>
  <si>
    <t>ΝΟΕΜΒΡ.-21</t>
  </si>
  <si>
    <t>ΔΕΚ.-21</t>
  </si>
  <si>
    <t>ΑΥΓ.-21</t>
  </si>
  <si>
    <t>ΑΝΑΛΥΤΙΚΑ ΕΣΟΔΑ ΤΕΛΩΝΕΙΟΥ 2021</t>
  </si>
  <si>
    <t>ΠΡΑΓΜΑΤΙΚΑ ΕΣΟΔΑ 2021</t>
  </si>
  <si>
    <t>ΙΑΝΟΥΑΡΙΟΣ-21</t>
  </si>
  <si>
    <t>ΦΕΒ.-21</t>
  </si>
  <si>
    <t>ΜΑΡΤΙΟΣ-21</t>
  </si>
  <si>
    <t>ΑΠΡΙΛΙΟΣ-21</t>
  </si>
  <si>
    <t>ΜΑΙΟΣ-21</t>
  </si>
  <si>
    <t>ΙΟΥΝ.-21</t>
  </si>
  <si>
    <t>ΑΝΑΛΥΤΙΚΑ ΕΣΟΔΑ ΤΕΛΩΝΕΙΟΥ 2022</t>
  </si>
  <si>
    <t>ΙΑΝΟΥΑΡΙΟΣ-22</t>
  </si>
  <si>
    <t>ΦΕΒ.-22</t>
  </si>
  <si>
    <t>ΜΑΡΤΙΟΣ-22</t>
  </si>
  <si>
    <t>ΑΠΡΙΛΙΟΣ-22</t>
  </si>
  <si>
    <t>ΜΑΙΟΣ-22</t>
  </si>
  <si>
    <t>ΙΟΥΝ.-22</t>
  </si>
  <si>
    <t>ΙΟΥΛ.-22</t>
  </si>
  <si>
    <t>ΑΥΓ.-22</t>
  </si>
  <si>
    <t>ΣΕΠΤ.-22</t>
  </si>
  <si>
    <t>ΟΚΤ.-22</t>
  </si>
  <si>
    <t>ΝΟΕΜΒΡ.-22</t>
  </si>
  <si>
    <t>ΔΕΚ.-22</t>
  </si>
  <si>
    <t>ΦΠΑ</t>
  </si>
  <si>
    <t xml:space="preserve">ΦΠΑ </t>
  </si>
  <si>
    <t>ΑΝΑΛΥΤΙΚΑ ΕΣΟΔΑ ΤΕΛΩΝΕΙΟΥ 2023</t>
  </si>
  <si>
    <t>ΙΑΝΟΥΑΡΙΟΣ-23</t>
  </si>
  <si>
    <t>ΦΕΒ.-23</t>
  </si>
  <si>
    <t>ΑΠΡΙΛΙΟΣ-23</t>
  </si>
  <si>
    <t>ΜΑΙΟΣ-23</t>
  </si>
  <si>
    <t>ΙΟΥΝ.-23</t>
  </si>
  <si>
    <t>ΙΟΥΛ.-23</t>
  </si>
  <si>
    <t>ΑΥΓ.-23</t>
  </si>
  <si>
    <t>ΣΕΠΤ.-23</t>
  </si>
  <si>
    <t>ΟΚΤ.-23</t>
  </si>
  <si>
    <t>ΝΟΕΜΒΡ.-23</t>
  </si>
  <si>
    <t>ΔΕΚ.-23</t>
  </si>
  <si>
    <t>ΜΑΡΤΙΟΣ-23</t>
  </si>
  <si>
    <t>ΑΝΑΛΥΤΙΚΑ ΕΣΟΔΑ ΤΕΛΩΝΕΙΟΥ 2024</t>
  </si>
  <si>
    <t>ΙΑΝΟΥΑΡΙΟΣ-24</t>
  </si>
  <si>
    <t>ΦΕΒ.-24</t>
  </si>
  <si>
    <t>ΜΑΡΤΙΟΣ-24</t>
  </si>
  <si>
    <t>ΑΠΡΙΛΙΟΣ-24</t>
  </si>
  <si>
    <t>ΜΑΙΟΣ-24</t>
  </si>
  <si>
    <t>ΙΟΥΝ.-24</t>
  </si>
  <si>
    <t>ΙΟΥΛ.-24</t>
  </si>
  <si>
    <t>ΑΥΓ.-24</t>
  </si>
  <si>
    <t>ΣΕΠΤ.-24</t>
  </si>
  <si>
    <t>ΟΚΤ.-24</t>
  </si>
  <si>
    <t>ΝΟΕΜΒΡ.-24</t>
  </si>
  <si>
    <t>ΔΕΚ.-24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</si>
</sst>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.##0.00"/>
    <numFmt numFmtId="191" formatCode="[$€-2]\ #,##0"/>
    <numFmt numFmtId="192" formatCode="[$-408]dddd\,\ d\ mmmm\ yyyy"/>
    <numFmt numFmtId="193" formatCode="[$-408]h:mm:ss\ am/pm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3" fontId="7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7" xfId="0" applyNumberFormat="1" applyFont="1" applyBorder="1" applyAlignment="1">
      <alignment vertical="center"/>
    </xf>
    <xf numFmtId="0" fontId="10" fillId="0" borderId="16" xfId="0" applyFont="1" applyBorder="1" applyAlignment="1">
      <alignment/>
    </xf>
    <xf numFmtId="0" fontId="10" fillId="0" borderId="15" xfId="0" applyFont="1" applyBorder="1" applyAlignment="1">
      <alignment/>
    </xf>
    <xf numFmtId="4" fontId="5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vertical="center"/>
    </xf>
    <xf numFmtId="0" fontId="7" fillId="8" borderId="19" xfId="0" applyFont="1" applyFill="1" applyBorder="1" applyAlignment="1">
      <alignment horizontal="right"/>
    </xf>
    <xf numFmtId="0" fontId="7" fillId="8" borderId="10" xfId="0" applyFont="1" applyFill="1" applyBorder="1" applyAlignment="1">
      <alignment/>
    </xf>
    <xf numFmtId="0" fontId="4" fillId="8" borderId="11" xfId="0" applyFont="1" applyFill="1" applyBorder="1" applyAlignment="1">
      <alignment vertical="center"/>
    </xf>
    <xf numFmtId="0" fontId="5" fillId="8" borderId="10" xfId="0" applyFont="1" applyFill="1" applyBorder="1" applyAlignment="1">
      <alignment vertical="center"/>
    </xf>
    <xf numFmtId="3" fontId="5" fillId="8" borderId="11" xfId="0" applyNumberFormat="1" applyFont="1" applyFill="1" applyBorder="1" applyAlignment="1">
      <alignment vertical="center"/>
    </xf>
    <xf numFmtId="3" fontId="10" fillId="8" borderId="10" xfId="0" applyNumberFormat="1" applyFont="1" applyFill="1" applyBorder="1" applyAlignment="1">
      <alignment vertical="center"/>
    </xf>
    <xf numFmtId="4" fontId="5" fillId="8" borderId="17" xfId="0" applyNumberFormat="1" applyFont="1" applyFill="1" applyBorder="1" applyAlignment="1">
      <alignment vertical="center"/>
    </xf>
    <xf numFmtId="4" fontId="5" fillId="8" borderId="11" xfId="0" applyNumberFormat="1" applyFont="1" applyFill="1" applyBorder="1" applyAlignment="1">
      <alignment vertical="center"/>
    </xf>
    <xf numFmtId="0" fontId="7" fillId="2" borderId="15" xfId="0" applyFont="1" applyFill="1" applyBorder="1" applyAlignment="1">
      <alignment/>
    </xf>
    <xf numFmtId="4" fontId="9" fillId="2" borderId="15" xfId="0" applyNumberFormat="1" applyFont="1" applyFill="1" applyBorder="1" applyAlignment="1">
      <alignment/>
    </xf>
    <xf numFmtId="4" fontId="10" fillId="2" borderId="15" xfId="0" applyNumberFormat="1" applyFont="1" applyFill="1" applyBorder="1" applyAlignment="1">
      <alignment/>
    </xf>
    <xf numFmtId="4" fontId="5" fillId="2" borderId="11" xfId="0" applyNumberFormat="1" applyFont="1" applyFill="1" applyBorder="1" applyAlignment="1">
      <alignment/>
    </xf>
    <xf numFmtId="4" fontId="5" fillId="2" borderId="11" xfId="0" applyNumberFormat="1" applyFont="1" applyFill="1" applyBorder="1" applyAlignment="1">
      <alignment vertical="center"/>
    </xf>
    <xf numFmtId="0" fontId="0" fillId="8" borderId="20" xfId="0" applyFont="1" applyFill="1" applyBorder="1" applyAlignment="1">
      <alignment horizontal="right" wrapText="1"/>
    </xf>
    <xf numFmtId="0" fontId="7" fillId="8" borderId="20" xfId="0" applyFont="1" applyFill="1" applyBorder="1" applyAlignment="1">
      <alignment horizontal="right"/>
    </xf>
    <xf numFmtId="17" fontId="4" fillId="8" borderId="21" xfId="0" applyNumberFormat="1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 wrapText="1"/>
    </xf>
    <xf numFmtId="17" fontId="4" fillId="8" borderId="14" xfId="0" applyNumberFormat="1" applyFont="1" applyFill="1" applyBorder="1" applyAlignment="1">
      <alignment horizontal="center" vertical="center"/>
    </xf>
    <xf numFmtId="0" fontId="0" fillId="8" borderId="22" xfId="0" applyFont="1" applyFill="1" applyBorder="1" applyAlignment="1">
      <alignment horizontal="right"/>
    </xf>
    <xf numFmtId="3" fontId="0" fillId="2" borderId="11" xfId="0" applyNumberFormat="1" applyFont="1" applyFill="1" applyBorder="1" applyAlignment="1">
      <alignment vertical="center"/>
    </xf>
    <xf numFmtId="3" fontId="6" fillId="2" borderId="15" xfId="0" applyNumberFormat="1" applyFont="1" applyFill="1" applyBorder="1" applyAlignment="1">
      <alignment/>
    </xf>
    <xf numFmtId="190" fontId="7" fillId="0" borderId="0" xfId="0" applyNumberFormat="1" applyFont="1" applyAlignment="1">
      <alignment/>
    </xf>
    <xf numFmtId="3" fontId="6" fillId="2" borderId="15" xfId="0" applyNumberFormat="1" applyFont="1" applyFill="1" applyBorder="1" applyAlignment="1">
      <alignment vertical="top"/>
    </xf>
    <xf numFmtId="4" fontId="5" fillId="0" borderId="12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/>
    </xf>
    <xf numFmtId="0" fontId="7" fillId="0" borderId="21" xfId="0" applyFont="1" applyBorder="1" applyAlignment="1">
      <alignment/>
    </xf>
    <xf numFmtId="4" fontId="10" fillId="0" borderId="18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4" fontId="10" fillId="0" borderId="20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5" fillId="0" borderId="12" xfId="0" applyNumberFormat="1" applyFont="1" applyBorder="1" applyAlignment="1">
      <alignment vertical="center"/>
    </xf>
    <xf numFmtId="4" fontId="9" fillId="0" borderId="15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4" fontId="47" fillId="0" borderId="0" xfId="0" applyNumberFormat="1" applyFont="1" applyBorder="1" applyAlignment="1">
      <alignment horizontal="right" wrapText="1"/>
    </xf>
    <xf numFmtId="0" fontId="47" fillId="0" borderId="0" xfId="0" applyFont="1" applyBorder="1" applyAlignment="1">
      <alignment horizontal="right" wrapText="1"/>
    </xf>
    <xf numFmtId="14" fontId="7" fillId="8" borderId="20" xfId="0" applyNumberFormat="1" applyFont="1" applyFill="1" applyBorder="1" applyAlignment="1">
      <alignment horizontal="center"/>
    </xf>
    <xf numFmtId="3" fontId="9" fillId="0" borderId="20" xfId="0" applyNumberFormat="1" applyFont="1" applyBorder="1" applyAlignment="1">
      <alignment/>
    </xf>
    <xf numFmtId="3" fontId="10" fillId="0" borderId="12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4" fontId="48" fillId="0" borderId="0" xfId="0" applyNumberFormat="1" applyFont="1" applyBorder="1" applyAlignment="1">
      <alignment horizontal="right" wrapText="1"/>
    </xf>
    <xf numFmtId="0" fontId="48" fillId="0" borderId="0" xfId="0" applyFont="1" applyBorder="1" applyAlignment="1">
      <alignment horizontal="right" wrapText="1"/>
    </xf>
    <xf numFmtId="0" fontId="0" fillId="0" borderId="12" xfId="0" applyFont="1" applyBorder="1" applyAlignment="1">
      <alignment vertical="center"/>
    </xf>
    <xf numFmtId="4" fontId="9" fillId="0" borderId="15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 vertical="center"/>
    </xf>
    <xf numFmtId="4" fontId="9" fillId="0" borderId="18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 vertical="center"/>
    </xf>
    <xf numFmtId="4" fontId="5" fillId="8" borderId="12" xfId="0" applyNumberFormat="1" applyFont="1" applyFill="1" applyBorder="1" applyAlignment="1">
      <alignment vertical="center"/>
    </xf>
    <xf numFmtId="4" fontId="9" fillId="0" borderId="18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14" fontId="7" fillId="8" borderId="19" xfId="0" applyNumberFormat="1" applyFont="1" applyFill="1" applyBorder="1" applyAlignment="1">
      <alignment horizontal="center"/>
    </xf>
    <xf numFmtId="4" fontId="48" fillId="0" borderId="18" xfId="0" applyNumberFormat="1" applyFont="1" applyBorder="1" applyAlignment="1">
      <alignment horizontal="right" wrapText="1"/>
    </xf>
    <xf numFmtId="0" fontId="48" fillId="0" borderId="18" xfId="0" applyFont="1" applyBorder="1" applyAlignment="1">
      <alignment horizontal="right" wrapText="1"/>
    </xf>
    <xf numFmtId="4" fontId="7" fillId="0" borderId="0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0" fontId="6" fillId="0" borderId="2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3" fontId="4" fillId="8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5" fillId="33" borderId="12" xfId="0" applyNumberFormat="1" applyFont="1" applyFill="1" applyBorder="1" applyAlignment="1">
      <alignment vertical="center"/>
    </xf>
    <xf numFmtId="0" fontId="10" fillId="0" borderId="18" xfId="0" applyFont="1" applyBorder="1" applyAlignment="1">
      <alignment/>
    </xf>
    <xf numFmtId="0" fontId="5" fillId="8" borderId="12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0" fillId="8" borderId="20" xfId="0" applyFont="1" applyFill="1" applyBorder="1" applyAlignment="1">
      <alignment horizontal="center" wrapText="1"/>
    </xf>
    <xf numFmtId="0" fontId="0" fillId="8" borderId="22" xfId="0" applyFont="1" applyFill="1" applyBorder="1" applyAlignment="1">
      <alignment horizontal="center"/>
    </xf>
    <xf numFmtId="0" fontId="7" fillId="8" borderId="20" xfId="0" applyFont="1" applyFill="1" applyBorder="1" applyAlignment="1">
      <alignment horizontal="center"/>
    </xf>
    <xf numFmtId="0" fontId="7" fillId="8" borderId="19" xfId="0" applyFont="1" applyFill="1" applyBorder="1" applyAlignment="1">
      <alignment horizont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2" borderId="12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2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4" fillId="8" borderId="12" xfId="0" applyNumberFormat="1" applyFont="1" applyFill="1" applyBorder="1" applyAlignment="1">
      <alignment horizontal="right" vertical="center"/>
    </xf>
    <xf numFmtId="3" fontId="4" fillId="2" borderId="12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8" borderId="13" xfId="0" applyFont="1" applyFill="1" applyBorder="1" applyAlignment="1">
      <alignment horizontal="right" vertical="center" wrapText="1"/>
    </xf>
    <xf numFmtId="0" fontId="4" fillId="8" borderId="16" xfId="0" applyFont="1" applyFill="1" applyBorder="1" applyAlignment="1">
      <alignment horizontal="right" vertical="center" wrapText="1"/>
    </xf>
    <xf numFmtId="0" fontId="4" fillId="8" borderId="23" xfId="0" applyFont="1" applyFill="1" applyBorder="1" applyAlignment="1">
      <alignment horizontal="right" vertical="center" wrapText="1"/>
    </xf>
    <xf numFmtId="0" fontId="4" fillId="8" borderId="14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4" fillId="8" borderId="24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wrapText="1"/>
    </xf>
    <xf numFmtId="0" fontId="4" fillId="8" borderId="15" xfId="0" applyFont="1" applyFill="1" applyBorder="1" applyAlignment="1">
      <alignment horizontal="center" wrapText="1"/>
    </xf>
    <xf numFmtId="17" fontId="4" fillId="8" borderId="0" xfId="0" applyNumberFormat="1" applyFont="1" applyFill="1" applyBorder="1" applyAlignment="1">
      <alignment horizontal="center" vertical="center"/>
    </xf>
    <xf numFmtId="17" fontId="4" fillId="8" borderId="22" xfId="0" applyNumberFormat="1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FVPQLKJD\treasury%2002%202015-2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easury 02 2015"/>
    </sheetNames>
    <sheetDataSet>
      <sheetData sheetId="0">
        <row r="3">
          <cell r="D3">
            <v>30519338.8</v>
          </cell>
        </row>
        <row r="6">
          <cell r="D6">
            <v>1561647.63</v>
          </cell>
        </row>
        <row r="8">
          <cell r="D8">
            <v>3878.6</v>
          </cell>
        </row>
        <row r="10">
          <cell r="D10">
            <v>631721</v>
          </cell>
        </row>
        <row r="11">
          <cell r="D11">
            <v>5496.89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1"/>
  <sheetViews>
    <sheetView zoomScalePageLayoutView="0" workbookViewId="0" topLeftCell="A1">
      <pane xSplit="4" ySplit="2" topLeftCell="P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Q13" sqref="Q13"/>
    </sheetView>
  </sheetViews>
  <sheetFormatPr defaultColWidth="9.140625" defaultRowHeight="12.75"/>
  <cols>
    <col min="1" max="1" width="13.28125" style="6" customWidth="1"/>
    <col min="2" max="2" width="39.421875" style="6" customWidth="1"/>
    <col min="3" max="3" width="22.28125" style="6" customWidth="1"/>
    <col min="4" max="4" width="20.28125" style="6" customWidth="1"/>
    <col min="5" max="5" width="18.7109375" style="6" customWidth="1"/>
    <col min="6" max="6" width="16.140625" style="6" customWidth="1"/>
    <col min="7" max="8" width="16.7109375" style="6" customWidth="1"/>
    <col min="9" max="9" width="17.140625" style="6" customWidth="1"/>
    <col min="10" max="10" width="16.7109375" style="6" customWidth="1"/>
    <col min="11" max="11" width="16.28125" style="6" customWidth="1"/>
    <col min="12" max="12" width="17.00390625" style="6" bestFit="1" customWidth="1"/>
    <col min="13" max="17" width="15.421875" style="6" customWidth="1"/>
    <col min="18" max="18" width="18.28125" style="6" bestFit="1" customWidth="1"/>
    <col min="19" max="20" width="9.140625" style="6" customWidth="1"/>
    <col min="21" max="21" width="20.7109375" style="6" customWidth="1"/>
    <col min="22" max="16384" width="9.140625" style="6" customWidth="1"/>
  </cols>
  <sheetData>
    <row r="1" spans="1:45" ht="20.25" customHeight="1">
      <c r="A1" s="118" t="s">
        <v>58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18" ht="16.5" customHeight="1">
      <c r="A2" s="119" t="s">
        <v>42</v>
      </c>
      <c r="B2" s="122" t="s">
        <v>52</v>
      </c>
      <c r="C2" s="125">
        <v>2014</v>
      </c>
      <c r="D2" s="126"/>
      <c r="E2" s="127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1:18" ht="20.25" customHeight="1">
      <c r="A3" s="120"/>
      <c r="B3" s="123"/>
      <c r="C3" s="130" t="s">
        <v>54</v>
      </c>
      <c r="D3" s="131" t="s">
        <v>56</v>
      </c>
      <c r="E3" s="130" t="s">
        <v>41</v>
      </c>
      <c r="F3" s="133" t="s">
        <v>57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/>
    </row>
    <row r="4" spans="1:18" ht="14.25" customHeight="1">
      <c r="A4" s="120"/>
      <c r="B4" s="123"/>
      <c r="C4" s="130"/>
      <c r="D4" s="132"/>
      <c r="E4" s="130"/>
      <c r="F4" s="50" t="s">
        <v>65</v>
      </c>
      <c r="G4" s="48" t="s">
        <v>64</v>
      </c>
      <c r="H4" s="48" t="s">
        <v>66</v>
      </c>
      <c r="I4" s="48" t="s">
        <v>63</v>
      </c>
      <c r="J4" s="48" t="s">
        <v>67</v>
      </c>
      <c r="K4" s="48" t="s">
        <v>62</v>
      </c>
      <c r="L4" s="48" t="s">
        <v>69</v>
      </c>
      <c r="M4" s="48" t="s">
        <v>68</v>
      </c>
      <c r="N4" s="48" t="s">
        <v>61</v>
      </c>
      <c r="O4" s="48" t="s">
        <v>60</v>
      </c>
      <c r="P4" s="48" t="s">
        <v>70</v>
      </c>
      <c r="Q4" s="48" t="s">
        <v>59</v>
      </c>
      <c r="R4" s="49" t="s">
        <v>38</v>
      </c>
    </row>
    <row r="5" spans="1:18" ht="15">
      <c r="A5" s="121"/>
      <c r="B5" s="124"/>
      <c r="C5" s="46" t="s">
        <v>37</v>
      </c>
      <c r="D5" s="51" t="s">
        <v>37</v>
      </c>
      <c r="E5" s="47" t="s">
        <v>37</v>
      </c>
      <c r="F5" s="33" t="s">
        <v>37</v>
      </c>
      <c r="G5" s="47" t="s">
        <v>37</v>
      </c>
      <c r="H5" s="47" t="s">
        <v>37</v>
      </c>
      <c r="I5" s="47" t="s">
        <v>37</v>
      </c>
      <c r="J5" s="47" t="s">
        <v>37</v>
      </c>
      <c r="K5" s="47" t="s">
        <v>37</v>
      </c>
      <c r="L5" s="47" t="s">
        <v>37</v>
      </c>
      <c r="M5" s="47" t="s">
        <v>37</v>
      </c>
      <c r="N5" s="47" t="s">
        <v>37</v>
      </c>
      <c r="O5" s="47" t="s">
        <v>37</v>
      </c>
      <c r="P5" s="47" t="s">
        <v>37</v>
      </c>
      <c r="Q5" s="47" t="s">
        <v>37</v>
      </c>
      <c r="R5" s="47" t="s">
        <v>37</v>
      </c>
    </row>
    <row r="6" spans="1:18" ht="15">
      <c r="A6" s="7"/>
      <c r="B6" s="8"/>
      <c r="C6" s="64"/>
      <c r="D6" s="9"/>
      <c r="E6" s="5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41"/>
    </row>
    <row r="7" spans="1:18" ht="15">
      <c r="A7" s="13">
        <v>103100102</v>
      </c>
      <c r="B7" s="14" t="s">
        <v>0</v>
      </c>
      <c r="C7" s="30">
        <v>21093950</v>
      </c>
      <c r="D7" s="30">
        <v>23671840.199999996</v>
      </c>
      <c r="E7" s="30">
        <v>24096900</v>
      </c>
      <c r="F7" s="20">
        <v>1840021.11</v>
      </c>
      <c r="G7" s="20">
        <v>1543570.47</v>
      </c>
      <c r="H7" s="20">
        <v>2368994.31</v>
      </c>
      <c r="I7" s="20">
        <v>2248605.53</v>
      </c>
      <c r="J7" s="20">
        <v>2194136.24</v>
      </c>
      <c r="K7" s="20">
        <v>2349646</v>
      </c>
      <c r="L7" s="20">
        <v>2219145.69</v>
      </c>
      <c r="M7" s="20">
        <v>1801746.2</v>
      </c>
      <c r="N7" s="20">
        <v>2261953.98</v>
      </c>
      <c r="O7" s="20">
        <v>2082485.91</v>
      </c>
      <c r="P7" s="20">
        <v>1930988.34</v>
      </c>
      <c r="Q7" s="20">
        <v>2368302.13</v>
      </c>
      <c r="R7" s="42">
        <f>SUM(F7:Q7)</f>
        <v>25209595.909999996</v>
      </c>
    </row>
    <row r="8" spans="1:18" ht="15">
      <c r="A8" s="13">
        <v>103100103</v>
      </c>
      <c r="B8" s="14" t="s">
        <v>1</v>
      </c>
      <c r="C8" s="30">
        <v>105710</v>
      </c>
      <c r="D8" s="30">
        <v>92321.07999999999</v>
      </c>
      <c r="E8" s="30">
        <v>90360</v>
      </c>
      <c r="F8" s="20">
        <v>7152.44</v>
      </c>
      <c r="G8" s="20">
        <v>0</v>
      </c>
      <c r="H8" s="20">
        <v>6458.67</v>
      </c>
      <c r="I8" s="20">
        <v>18076.25</v>
      </c>
      <c r="J8" s="20">
        <v>6068.03</v>
      </c>
      <c r="K8" s="20">
        <v>6462.83</v>
      </c>
      <c r="L8" s="20">
        <v>6408.18</v>
      </c>
      <c r="M8" s="20">
        <v>5511.07</v>
      </c>
      <c r="N8" s="20">
        <v>6167.38</v>
      </c>
      <c r="O8" s="20">
        <v>6103.85</v>
      </c>
      <c r="P8" s="20">
        <v>5454.24</v>
      </c>
      <c r="Q8" s="20">
        <v>7203.95</v>
      </c>
      <c r="R8" s="42">
        <f>SUM(F8:Q8)</f>
        <v>81066.89</v>
      </c>
    </row>
    <row r="9" spans="1:18" ht="15">
      <c r="A9" s="13">
        <v>103100104</v>
      </c>
      <c r="B9" s="14" t="s">
        <v>2</v>
      </c>
      <c r="C9" s="30">
        <v>450</v>
      </c>
      <c r="D9" s="30">
        <v>1458.6</v>
      </c>
      <c r="E9" s="30">
        <v>452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12675.78</v>
      </c>
      <c r="R9" s="42">
        <f>SUM(F9:Q9)</f>
        <v>12675.78</v>
      </c>
    </row>
    <row r="10" spans="1:18" ht="15">
      <c r="A10" s="10"/>
      <c r="B10" s="12"/>
      <c r="C10" s="62"/>
      <c r="D10" s="21"/>
      <c r="E10" s="21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43"/>
    </row>
    <row r="11" spans="1:18" ht="15.75">
      <c r="A11" s="16"/>
      <c r="B11" s="3" t="s">
        <v>30</v>
      </c>
      <c r="C11" s="60">
        <f>SUM(C7:C9)</f>
        <v>21200110</v>
      </c>
      <c r="D11" s="31">
        <f>SUM(D7:D10)</f>
        <v>23765619.879999995</v>
      </c>
      <c r="E11" s="31">
        <f>SUM(E7:E9)</f>
        <v>24187712</v>
      </c>
      <c r="F11" s="24">
        <f aca="true" t="shared" si="0" ref="F11:R11">SUM(F7:F9)</f>
        <v>1847173.55</v>
      </c>
      <c r="G11" s="24">
        <f t="shared" si="0"/>
        <v>1543570.47</v>
      </c>
      <c r="H11" s="24">
        <f t="shared" si="0"/>
        <v>2375452.98</v>
      </c>
      <c r="I11" s="24">
        <f t="shared" si="0"/>
        <v>2266681.78</v>
      </c>
      <c r="J11" s="24">
        <f t="shared" si="0"/>
        <v>2200204.27</v>
      </c>
      <c r="K11" s="24">
        <f t="shared" si="0"/>
        <v>2356108.83</v>
      </c>
      <c r="L11" s="24">
        <f t="shared" si="0"/>
        <v>2225553.87</v>
      </c>
      <c r="M11" s="24">
        <f t="shared" si="0"/>
        <v>1807257.27</v>
      </c>
      <c r="N11" s="24">
        <f t="shared" si="0"/>
        <v>2268121.36</v>
      </c>
      <c r="O11" s="24">
        <f t="shared" si="0"/>
        <v>2088589.76</v>
      </c>
      <c r="P11" s="24">
        <f t="shared" si="0"/>
        <v>1936442.58</v>
      </c>
      <c r="Q11" s="24">
        <f t="shared" si="0"/>
        <v>2388181.86</v>
      </c>
      <c r="R11" s="44">
        <f t="shared" si="0"/>
        <v>25303338.58</v>
      </c>
    </row>
    <row r="12" spans="1:18" ht="15">
      <c r="A12" s="10"/>
      <c r="B12" s="12"/>
      <c r="C12" s="63"/>
      <c r="D12" s="21"/>
      <c r="E12" s="21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43"/>
    </row>
    <row r="13" spans="1:18" ht="15">
      <c r="A13" s="13">
        <v>103100121</v>
      </c>
      <c r="B13" s="14" t="s">
        <v>3</v>
      </c>
      <c r="C13" s="30">
        <v>330000000</v>
      </c>
      <c r="D13" s="30">
        <v>368297249</v>
      </c>
      <c r="E13" s="30">
        <v>375439000</v>
      </c>
      <c r="F13" s="20">
        <v>43432.7</v>
      </c>
      <c r="G13" s="20">
        <v>29647015.8</v>
      </c>
      <c r="H13" s="20">
        <v>29450997.98</v>
      </c>
      <c r="I13" s="20">
        <v>29591703.51</v>
      </c>
      <c r="J13" s="20">
        <v>30473752.75</v>
      </c>
      <c r="K13" s="20">
        <v>30752006.53</v>
      </c>
      <c r="L13" s="20">
        <v>32094475.09</v>
      </c>
      <c r="M13" s="20">
        <v>35008560.65</v>
      </c>
      <c r="N13" s="20">
        <f>+'[1]treasury 02 2015'!$D$3</f>
        <v>30519338.8</v>
      </c>
      <c r="O13" s="57">
        <v>34154865.07</v>
      </c>
      <c r="P13" s="20">
        <v>32050593.21</v>
      </c>
      <c r="Q13" s="20">
        <v>65179415.25</v>
      </c>
      <c r="R13" s="42">
        <f aca="true" t="shared" si="1" ref="R13:R30">SUM(F13:Q13)</f>
        <v>378966157.34000003</v>
      </c>
    </row>
    <row r="14" spans="1:18" ht="15">
      <c r="A14" s="13">
        <v>103100122</v>
      </c>
      <c r="B14" s="14" t="s">
        <v>4</v>
      </c>
      <c r="C14" s="30">
        <v>230000000</v>
      </c>
      <c r="D14" s="30">
        <v>195840251.98999998</v>
      </c>
      <c r="E14" s="30">
        <v>210863000</v>
      </c>
      <c r="F14" s="20">
        <v>16155390.53</v>
      </c>
      <c r="G14" s="20">
        <v>11347789.37</v>
      </c>
      <c r="H14" s="20">
        <v>12802394.18</v>
      </c>
      <c r="I14" s="20">
        <v>13445966.95</v>
      </c>
      <c r="J14" s="20">
        <v>16211077.66</v>
      </c>
      <c r="K14" s="20">
        <v>16629529.55</v>
      </c>
      <c r="L14" s="57">
        <v>18037702.15</v>
      </c>
      <c r="M14" s="57">
        <v>19337430.12</v>
      </c>
      <c r="N14" s="20">
        <v>17444145.67</v>
      </c>
      <c r="O14" s="57">
        <v>18440384.21</v>
      </c>
      <c r="P14" s="57">
        <v>16514199.2</v>
      </c>
      <c r="Q14" s="20">
        <v>13170776</v>
      </c>
      <c r="R14" s="42">
        <f t="shared" si="1"/>
        <v>189536785.59</v>
      </c>
    </row>
    <row r="15" spans="1:18" ht="15">
      <c r="A15" s="13">
        <v>103100123</v>
      </c>
      <c r="B15" s="14" t="s">
        <v>5</v>
      </c>
      <c r="C15" s="30">
        <v>18700000</v>
      </c>
      <c r="D15" s="30">
        <v>21126109.92</v>
      </c>
      <c r="E15" s="30">
        <v>25193000</v>
      </c>
      <c r="F15" s="20">
        <v>1622038.55</v>
      </c>
      <c r="G15" s="20">
        <v>761496.68</v>
      </c>
      <c r="H15" s="20">
        <v>1428151.32</v>
      </c>
      <c r="I15" s="20">
        <v>1465249.86</v>
      </c>
      <c r="J15" s="20">
        <v>1934777.69</v>
      </c>
      <c r="K15" s="20">
        <v>1937328.91</v>
      </c>
      <c r="L15" s="20">
        <v>2402882.43</v>
      </c>
      <c r="M15" s="20">
        <v>2150602.28</v>
      </c>
      <c r="N15" s="20">
        <v>1666545.35</v>
      </c>
      <c r="O15" s="57">
        <v>1740644.58</v>
      </c>
      <c r="P15" s="20">
        <v>2425841.76</v>
      </c>
      <c r="Q15" s="20">
        <v>2327762.43</v>
      </c>
      <c r="R15" s="42">
        <f t="shared" si="1"/>
        <v>21863321.839999996</v>
      </c>
    </row>
    <row r="16" spans="1:18" ht="15">
      <c r="A16" s="13">
        <v>103100124</v>
      </c>
      <c r="B16" s="14" t="s">
        <v>6</v>
      </c>
      <c r="C16" s="30">
        <v>12700000</v>
      </c>
      <c r="D16" s="30">
        <v>12229191.38</v>
      </c>
      <c r="E16" s="30">
        <v>13063000</v>
      </c>
      <c r="F16" s="20">
        <v>482532.75</v>
      </c>
      <c r="G16" s="20">
        <v>457948.19</v>
      </c>
      <c r="H16" s="20">
        <v>492775.82</v>
      </c>
      <c r="I16" s="20">
        <v>756946.07</v>
      </c>
      <c r="J16" s="20">
        <v>1283836.15</v>
      </c>
      <c r="K16" s="20">
        <v>1237891.07</v>
      </c>
      <c r="L16" s="20">
        <v>1494877.51</v>
      </c>
      <c r="M16" s="20">
        <v>1770915.15</v>
      </c>
      <c r="N16" s="20">
        <f>+'[1]treasury 02 2015'!$D$6</f>
        <v>1561647.63</v>
      </c>
      <c r="O16" s="57">
        <v>1348893.93</v>
      </c>
      <c r="P16" s="20">
        <v>914580.88</v>
      </c>
      <c r="Q16" s="20">
        <v>546519.74</v>
      </c>
      <c r="R16" s="42">
        <f t="shared" si="1"/>
        <v>12349364.89</v>
      </c>
    </row>
    <row r="17" spans="1:18" ht="15">
      <c r="A17" s="13">
        <v>103100125</v>
      </c>
      <c r="B17" s="14" t="s">
        <v>7</v>
      </c>
      <c r="C17" s="30">
        <v>0</v>
      </c>
      <c r="D17" s="30">
        <v>0</v>
      </c>
      <c r="E17" s="3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42">
        <f t="shared" si="1"/>
        <v>0</v>
      </c>
    </row>
    <row r="18" spans="1:18" ht="15">
      <c r="A18" s="13">
        <v>103100126</v>
      </c>
      <c r="B18" s="14" t="s">
        <v>8</v>
      </c>
      <c r="C18" s="30">
        <v>0</v>
      </c>
      <c r="D18" s="30">
        <v>0</v>
      </c>
      <c r="E18" s="3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42">
        <f t="shared" si="1"/>
        <v>0</v>
      </c>
    </row>
    <row r="19" spans="1:18" ht="15">
      <c r="A19" s="13">
        <v>103100131</v>
      </c>
      <c r="B19" s="14" t="s">
        <v>9</v>
      </c>
      <c r="C19" s="30">
        <v>0</v>
      </c>
      <c r="D19" s="30">
        <v>0</v>
      </c>
      <c r="E19" s="3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42">
        <f t="shared" si="1"/>
        <v>0</v>
      </c>
    </row>
    <row r="20" spans="1:18" ht="15">
      <c r="A20" s="13">
        <v>103100132</v>
      </c>
      <c r="B20" s="14" t="s">
        <v>10</v>
      </c>
      <c r="C20" s="30">
        <v>2100000</v>
      </c>
      <c r="D20" s="30">
        <v>2278208.63</v>
      </c>
      <c r="E20" s="30">
        <v>2469000</v>
      </c>
      <c r="F20" s="20">
        <v>166417.46</v>
      </c>
      <c r="G20" s="20">
        <v>147331.04</v>
      </c>
      <c r="H20" s="20">
        <v>210650.34</v>
      </c>
      <c r="I20" s="20">
        <v>135327.41</v>
      </c>
      <c r="J20" s="20">
        <v>124234.2</v>
      </c>
      <c r="K20" s="20">
        <v>198565.06</v>
      </c>
      <c r="L20" s="20">
        <v>225513.71</v>
      </c>
      <c r="M20" s="20">
        <v>190260.68</v>
      </c>
      <c r="N20" s="20">
        <v>213140.97</v>
      </c>
      <c r="O20" s="20">
        <v>218486.69</v>
      </c>
      <c r="P20" s="20">
        <v>191413.87</v>
      </c>
      <c r="Q20" s="20">
        <v>252044.84</v>
      </c>
      <c r="R20" s="42">
        <f t="shared" si="1"/>
        <v>2273386.2699999996</v>
      </c>
    </row>
    <row r="21" spans="1:18" ht="15">
      <c r="A21" s="13">
        <v>103100133</v>
      </c>
      <c r="B21" s="14" t="s">
        <v>11</v>
      </c>
      <c r="C21" s="30">
        <v>0</v>
      </c>
      <c r="D21" s="30">
        <v>0</v>
      </c>
      <c r="E21" s="3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42">
        <f t="shared" si="1"/>
        <v>0</v>
      </c>
    </row>
    <row r="22" spans="1:18" ht="15">
      <c r="A22" s="13">
        <v>103100135</v>
      </c>
      <c r="B22" s="14" t="s">
        <v>12</v>
      </c>
      <c r="C22" s="30">
        <v>31520</v>
      </c>
      <c r="D22" s="30">
        <v>57229.59999999999</v>
      </c>
      <c r="E22" s="30">
        <v>55728</v>
      </c>
      <c r="F22" s="20">
        <v>3298.8</v>
      </c>
      <c r="G22" s="20">
        <v>2870.6</v>
      </c>
      <c r="H22" s="20">
        <v>3025.6</v>
      </c>
      <c r="I22" s="20">
        <v>1641.8</v>
      </c>
      <c r="J22" s="20">
        <v>3795.6</v>
      </c>
      <c r="K22" s="20">
        <v>1135.4</v>
      </c>
      <c r="L22" s="20">
        <v>6925.2</v>
      </c>
      <c r="M22" s="20">
        <v>1019.4</v>
      </c>
      <c r="N22" s="20">
        <f>+'[1]treasury 02 2015'!$D$8</f>
        <v>3878.6</v>
      </c>
      <c r="O22" s="20">
        <v>2158</v>
      </c>
      <c r="P22" s="20">
        <v>4566.6</v>
      </c>
      <c r="Q22" s="20">
        <v>12609.6</v>
      </c>
      <c r="R22" s="42">
        <f t="shared" si="1"/>
        <v>46925.2</v>
      </c>
    </row>
    <row r="23" spans="1:18" ht="15">
      <c r="A23" s="13">
        <v>103100139</v>
      </c>
      <c r="B23" s="14" t="s">
        <v>13</v>
      </c>
      <c r="C23" s="30">
        <v>144150</v>
      </c>
      <c r="D23" s="30">
        <v>293303.6</v>
      </c>
      <c r="E23" s="30">
        <v>402679</v>
      </c>
      <c r="F23" s="20">
        <v>17564.53</v>
      </c>
      <c r="G23" s="20">
        <v>19199.35</v>
      </c>
      <c r="H23" s="20">
        <v>43289.81</v>
      </c>
      <c r="I23" s="20">
        <v>26182.42</v>
      </c>
      <c r="J23" s="20">
        <v>18998.43</v>
      </c>
      <c r="K23" s="20">
        <v>16560.55</v>
      </c>
      <c r="L23" s="20">
        <v>12740.5</v>
      </c>
      <c r="M23" s="20">
        <v>15121.62</v>
      </c>
      <c r="N23" s="20">
        <v>43525.33</v>
      </c>
      <c r="O23" s="20">
        <v>9311.5</v>
      </c>
      <c r="P23" s="20">
        <v>21208.25</v>
      </c>
      <c r="Q23" s="20">
        <v>26060.97</v>
      </c>
      <c r="R23" s="42">
        <f t="shared" si="1"/>
        <v>269763.26</v>
      </c>
    </row>
    <row r="24" spans="1:18" ht="15">
      <c r="A24" s="13">
        <v>103100141</v>
      </c>
      <c r="B24" s="14" t="s">
        <v>14</v>
      </c>
      <c r="C24" s="30">
        <v>17298000</v>
      </c>
      <c r="D24" s="30">
        <v>8417177.13</v>
      </c>
      <c r="E24" s="30">
        <v>7530000</v>
      </c>
      <c r="F24" s="20">
        <v>640953.4</v>
      </c>
      <c r="G24" s="20">
        <v>572835.23</v>
      </c>
      <c r="H24" s="20">
        <v>638319.02</v>
      </c>
      <c r="I24" s="20">
        <v>755366.51</v>
      </c>
      <c r="J24" s="20">
        <v>707188.14</v>
      </c>
      <c r="K24" s="20">
        <v>761867.31</v>
      </c>
      <c r="L24" s="20">
        <v>629692.32</v>
      </c>
      <c r="M24" s="20">
        <v>389792.58</v>
      </c>
      <c r="N24" s="20">
        <f>+'[1]treasury 02 2015'!$D$10</f>
        <v>631721</v>
      </c>
      <c r="O24" s="57">
        <v>420637.81</v>
      </c>
      <c r="P24" s="20">
        <v>580972.77</v>
      </c>
      <c r="Q24" s="20">
        <v>528525.12</v>
      </c>
      <c r="R24" s="42">
        <f t="shared" si="1"/>
        <v>7257871.21</v>
      </c>
    </row>
    <row r="25" spans="1:18" ht="15">
      <c r="A25" s="13">
        <v>103100142</v>
      </c>
      <c r="B25" s="14" t="s">
        <v>15</v>
      </c>
      <c r="C25" s="30">
        <v>2690</v>
      </c>
      <c r="D25" s="30">
        <v>0</v>
      </c>
      <c r="E25" s="30">
        <v>2701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57">
        <v>0</v>
      </c>
      <c r="P25" s="20">
        <v>160.8</v>
      </c>
      <c r="Q25" s="20">
        <v>-160.8</v>
      </c>
      <c r="R25" s="42">
        <f t="shared" si="1"/>
        <v>0</v>
      </c>
    </row>
    <row r="26" spans="1:18" ht="15">
      <c r="A26" s="13">
        <v>103100143</v>
      </c>
      <c r="B26" s="14" t="s">
        <v>16</v>
      </c>
      <c r="C26" s="30">
        <v>0</v>
      </c>
      <c r="D26" s="30">
        <v>31602.320000000003</v>
      </c>
      <c r="E26" s="30">
        <v>40697</v>
      </c>
      <c r="F26" s="20">
        <v>0</v>
      </c>
      <c r="G26" s="20">
        <v>2050.45</v>
      </c>
      <c r="H26" s="20">
        <v>4070.79</v>
      </c>
      <c r="I26" s="20">
        <v>1069.94</v>
      </c>
      <c r="J26" s="20">
        <v>6885.93</v>
      </c>
      <c r="K26" s="20">
        <v>27158.12</v>
      </c>
      <c r="L26" s="20">
        <v>24856.46</v>
      </c>
      <c r="M26" s="20">
        <v>2072.69</v>
      </c>
      <c r="N26" s="20">
        <f>+'[1]treasury 02 2015'!$D$11</f>
        <v>5496.89</v>
      </c>
      <c r="O26" s="57">
        <v>4741.13</v>
      </c>
      <c r="P26" s="20">
        <v>978.48</v>
      </c>
      <c r="Q26" s="20">
        <v>1241.86</v>
      </c>
      <c r="R26" s="42">
        <f t="shared" si="1"/>
        <v>80622.74</v>
      </c>
    </row>
    <row r="27" spans="1:18" ht="15">
      <c r="A27" s="13">
        <v>103100144</v>
      </c>
      <c r="B27" s="14" t="s">
        <v>17</v>
      </c>
      <c r="C27" s="30">
        <v>91300</v>
      </c>
      <c r="D27" s="30">
        <v>55394.95</v>
      </c>
      <c r="E27" s="30">
        <v>53228</v>
      </c>
      <c r="F27" s="20">
        <v>3894.54</v>
      </c>
      <c r="G27" s="20">
        <v>3243.24</v>
      </c>
      <c r="H27" s="20">
        <v>712.44</v>
      </c>
      <c r="I27" s="20">
        <v>3248.7</v>
      </c>
      <c r="J27" s="20">
        <v>5501.08</v>
      </c>
      <c r="K27" s="20">
        <v>5241.34</v>
      </c>
      <c r="L27" s="20">
        <v>6254.82</v>
      </c>
      <c r="M27" s="20">
        <v>649.74</v>
      </c>
      <c r="N27" s="20">
        <v>7789.08</v>
      </c>
      <c r="O27" s="57">
        <v>5839.86</v>
      </c>
      <c r="P27" s="20">
        <v>8019.18</v>
      </c>
      <c r="Q27" s="20">
        <v>3246.1</v>
      </c>
      <c r="R27" s="42">
        <f t="shared" si="1"/>
        <v>53640.12</v>
      </c>
    </row>
    <row r="28" spans="1:18" ht="15">
      <c r="A28" s="13">
        <v>103100145</v>
      </c>
      <c r="B28" s="14" t="s">
        <v>18</v>
      </c>
      <c r="C28" s="30">
        <v>259470</v>
      </c>
      <c r="D28" s="30">
        <v>257639.88000000003</v>
      </c>
      <c r="E28" s="30">
        <v>272723</v>
      </c>
      <c r="F28" s="20">
        <v>15408.88</v>
      </c>
      <c r="G28" s="20">
        <v>12167.78</v>
      </c>
      <c r="H28" s="20">
        <v>15327.31</v>
      </c>
      <c r="I28" s="20">
        <v>39596.21</v>
      </c>
      <c r="J28" s="20">
        <v>28873.09</v>
      </c>
      <c r="K28" s="20">
        <v>22230.16</v>
      </c>
      <c r="L28" s="20">
        <v>17869.41</v>
      </c>
      <c r="M28" s="20">
        <v>18893.65</v>
      </c>
      <c r="N28" s="20">
        <v>14013.2</v>
      </c>
      <c r="O28" s="57">
        <v>32755.33</v>
      </c>
      <c r="P28" s="20">
        <v>39481.56</v>
      </c>
      <c r="Q28" s="20">
        <v>17574.17</v>
      </c>
      <c r="R28" s="42">
        <f t="shared" si="1"/>
        <v>274190.75</v>
      </c>
    </row>
    <row r="29" spans="1:18" ht="15">
      <c r="A29" s="13">
        <v>103100146</v>
      </c>
      <c r="B29" s="14" t="s">
        <v>19</v>
      </c>
      <c r="C29" s="30">
        <v>24025</v>
      </c>
      <c r="D29" s="30">
        <v>0</v>
      </c>
      <c r="E29" s="30">
        <v>10040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8.44</v>
      </c>
      <c r="O29" s="57">
        <v>95</v>
      </c>
      <c r="P29" s="20">
        <v>0</v>
      </c>
      <c r="Q29" s="20">
        <v>0</v>
      </c>
      <c r="R29" s="42">
        <f t="shared" si="1"/>
        <v>103.44</v>
      </c>
    </row>
    <row r="30" spans="1:18" ht="15">
      <c r="A30" s="13">
        <v>103100147</v>
      </c>
      <c r="B30" s="14" t="s">
        <v>20</v>
      </c>
      <c r="C30" s="30">
        <v>480500</v>
      </c>
      <c r="D30" s="30">
        <v>640361.6900000001</v>
      </c>
      <c r="E30" s="30">
        <v>676883</v>
      </c>
      <c r="F30" s="20">
        <v>57178.26</v>
      </c>
      <c r="G30" s="20">
        <v>46666.91</v>
      </c>
      <c r="H30" s="20">
        <v>57611.66</v>
      </c>
      <c r="I30" s="20">
        <v>57258.9</v>
      </c>
      <c r="J30" s="20">
        <v>55856.64</v>
      </c>
      <c r="K30" s="20">
        <v>62401.58</v>
      </c>
      <c r="L30" s="20">
        <v>68933.34</v>
      </c>
      <c r="M30" s="20">
        <v>39378.02</v>
      </c>
      <c r="N30" s="20">
        <v>72150.56</v>
      </c>
      <c r="O30" s="57">
        <v>68344.17</v>
      </c>
      <c r="P30" s="20">
        <v>68272.7</v>
      </c>
      <c r="Q30" s="20">
        <v>68413</v>
      </c>
      <c r="R30" s="42">
        <f t="shared" si="1"/>
        <v>722465.74</v>
      </c>
    </row>
    <row r="31" spans="1:18" ht="15">
      <c r="A31" s="10"/>
      <c r="B31" s="12"/>
      <c r="C31" s="62"/>
      <c r="D31" s="21"/>
      <c r="E31" s="59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43"/>
    </row>
    <row r="32" spans="1:18" ht="15.75">
      <c r="A32" s="16"/>
      <c r="B32" s="3" t="s">
        <v>31</v>
      </c>
      <c r="C32" s="60">
        <f>SUM(C13:C31)</f>
        <v>611831655</v>
      </c>
      <c r="D32" s="31">
        <f>SUM(D13:D31)</f>
        <v>609523720.0900002</v>
      </c>
      <c r="E32" s="60">
        <f>SUM(E13:E30)</f>
        <v>636071679</v>
      </c>
      <c r="F32" s="24">
        <f>SUM(F13:F30)</f>
        <v>19208110.4</v>
      </c>
      <c r="G32" s="24">
        <f>SUM(G13:G30)</f>
        <v>43020614.64</v>
      </c>
      <c r="H32" s="24">
        <f aca="true" t="shared" si="2" ref="H32:Q32">SUM(H13:H31)</f>
        <v>45147326.27</v>
      </c>
      <c r="I32" s="24">
        <f t="shared" si="2"/>
        <v>46279558.279999994</v>
      </c>
      <c r="J32" s="24">
        <f t="shared" si="2"/>
        <v>50854777.36</v>
      </c>
      <c r="K32" s="24">
        <f t="shared" si="2"/>
        <v>51651915.57999999</v>
      </c>
      <c r="L32" s="24">
        <f t="shared" si="2"/>
        <v>55022722.94</v>
      </c>
      <c r="M32" s="24">
        <f t="shared" si="2"/>
        <v>58924696.57999999</v>
      </c>
      <c r="N32" s="24">
        <f t="shared" si="2"/>
        <v>52183401.52</v>
      </c>
      <c r="O32" s="24">
        <f t="shared" si="2"/>
        <v>56447157.28</v>
      </c>
      <c r="P32" s="24">
        <f t="shared" si="2"/>
        <v>52820289.26</v>
      </c>
      <c r="Q32" s="24">
        <f t="shared" si="2"/>
        <v>82134028.28</v>
      </c>
      <c r="R32" s="44">
        <f>SUM(R13:R30)</f>
        <v>613694598.3900002</v>
      </c>
    </row>
    <row r="33" spans="1:18" ht="15">
      <c r="A33" s="10"/>
      <c r="B33" s="12"/>
      <c r="C33" s="63"/>
      <c r="D33" s="21"/>
      <c r="E33" s="61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43"/>
    </row>
    <row r="34" spans="1:18" ht="15">
      <c r="A34" s="13">
        <v>103100217</v>
      </c>
      <c r="B34" s="14" t="s">
        <v>21</v>
      </c>
      <c r="C34" s="30">
        <v>385036</v>
      </c>
      <c r="D34" s="66">
        <v>724861.75</v>
      </c>
      <c r="E34" s="30">
        <v>356926</v>
      </c>
      <c r="F34" s="20">
        <v>476577.81</v>
      </c>
      <c r="G34" s="20">
        <v>271347.01</v>
      </c>
      <c r="H34" s="20">
        <v>10995.25</v>
      </c>
      <c r="I34" s="20">
        <v>2956.31</v>
      </c>
      <c r="J34" s="20">
        <v>-2985.75</v>
      </c>
      <c r="K34" s="20">
        <v>5540</v>
      </c>
      <c r="L34" s="20">
        <v>10751.24</v>
      </c>
      <c r="M34" s="20">
        <v>27308</v>
      </c>
      <c r="N34" s="20">
        <v>5120</v>
      </c>
      <c r="O34" s="20">
        <v>5848.94</v>
      </c>
      <c r="P34" s="20">
        <v>0</v>
      </c>
      <c r="Q34" s="20">
        <v>54048</v>
      </c>
      <c r="R34" s="42">
        <f aca="true" t="shared" si="3" ref="R34:R43">SUM(F34:Q34)</f>
        <v>867506.81</v>
      </c>
    </row>
    <row r="35" spans="1:18" ht="15">
      <c r="A35" s="13">
        <v>103100235</v>
      </c>
      <c r="B35" s="14" t="s">
        <v>22</v>
      </c>
      <c r="C35" s="30">
        <v>66674</v>
      </c>
      <c r="D35" s="66">
        <v>61733.92</v>
      </c>
      <c r="E35" s="30">
        <v>82838</v>
      </c>
      <c r="F35" s="20">
        <v>29343.66</v>
      </c>
      <c r="G35" s="20">
        <v>4258.79</v>
      </c>
      <c r="H35" s="20">
        <v>93.98</v>
      </c>
      <c r="I35" s="20">
        <v>81.72</v>
      </c>
      <c r="J35" s="20">
        <v>42.72</v>
      </c>
      <c r="K35" s="20">
        <v>82.04</v>
      </c>
      <c r="L35" s="20">
        <v>0</v>
      </c>
      <c r="M35" s="20">
        <v>19.18</v>
      </c>
      <c r="N35" s="20">
        <v>844.06</v>
      </c>
      <c r="O35" s="20">
        <v>0</v>
      </c>
      <c r="P35" s="20">
        <v>281.81</v>
      </c>
      <c r="Q35" s="20">
        <v>32577.96</v>
      </c>
      <c r="R35" s="42">
        <f t="shared" si="3"/>
        <v>67625.92</v>
      </c>
    </row>
    <row r="36" spans="1:18" ht="15">
      <c r="A36" s="13">
        <v>103100406</v>
      </c>
      <c r="B36" s="14" t="s">
        <v>23</v>
      </c>
      <c r="C36" s="30">
        <v>999800</v>
      </c>
      <c r="D36" s="66">
        <v>1167635.0099999998</v>
      </c>
      <c r="E36" s="30">
        <v>1300000</v>
      </c>
      <c r="F36" s="20">
        <v>67320.26</v>
      </c>
      <c r="G36" s="20">
        <v>54789.6</v>
      </c>
      <c r="H36" s="20">
        <v>109000.13</v>
      </c>
      <c r="I36" s="20">
        <v>94758.7</v>
      </c>
      <c r="J36" s="20">
        <v>111769.3</v>
      </c>
      <c r="K36" s="20">
        <v>89500.31</v>
      </c>
      <c r="L36" s="20">
        <v>110602.81</v>
      </c>
      <c r="M36" s="20">
        <v>81417.55</v>
      </c>
      <c r="N36" s="20">
        <v>116782.91</v>
      </c>
      <c r="O36" s="20">
        <v>83065.35</v>
      </c>
      <c r="P36" s="20">
        <v>112301.8</v>
      </c>
      <c r="Q36" s="20">
        <v>91484.15</v>
      </c>
      <c r="R36" s="42">
        <f t="shared" si="3"/>
        <v>1122792.87</v>
      </c>
    </row>
    <row r="37" spans="1:18" ht="15">
      <c r="A37" s="13">
        <v>103100468</v>
      </c>
      <c r="B37" s="14" t="s">
        <v>24</v>
      </c>
      <c r="C37" s="30">
        <v>910</v>
      </c>
      <c r="D37" s="66">
        <v>2311.26</v>
      </c>
      <c r="E37" s="30">
        <v>2008</v>
      </c>
      <c r="F37" s="20">
        <v>189.81</v>
      </c>
      <c r="G37" s="20">
        <v>654.94</v>
      </c>
      <c r="H37" s="20">
        <v>266.76</v>
      </c>
      <c r="I37" s="20">
        <v>215.46</v>
      </c>
      <c r="J37" s="20">
        <v>323.19</v>
      </c>
      <c r="K37" s="20">
        <v>297.54</v>
      </c>
      <c r="L37" s="20">
        <v>502.74</v>
      </c>
      <c r="M37" s="20">
        <v>1020.87</v>
      </c>
      <c r="N37" s="20">
        <v>728.53</v>
      </c>
      <c r="O37" s="20">
        <v>682.29</v>
      </c>
      <c r="P37" s="20">
        <v>1015.74</v>
      </c>
      <c r="Q37" s="20">
        <v>1539</v>
      </c>
      <c r="R37" s="42">
        <f t="shared" si="3"/>
        <v>7436.87</v>
      </c>
    </row>
    <row r="38" spans="1:18" ht="15">
      <c r="A38" s="13">
        <v>103100504</v>
      </c>
      <c r="B38" s="14" t="s">
        <v>25</v>
      </c>
      <c r="C38" s="30">
        <v>115300</v>
      </c>
      <c r="D38" s="66">
        <v>89303.89</v>
      </c>
      <c r="E38" s="30">
        <v>75300</v>
      </c>
      <c r="F38" s="20">
        <v>4271.47</v>
      </c>
      <c r="G38" s="20">
        <v>4454.08</v>
      </c>
      <c r="H38" s="20">
        <v>19837.88</v>
      </c>
      <c r="I38" s="20">
        <v>4815.65</v>
      </c>
      <c r="J38" s="20">
        <v>6771.16</v>
      </c>
      <c r="K38" s="20">
        <v>8740.94</v>
      </c>
      <c r="L38" s="57">
        <v>5717.7</v>
      </c>
      <c r="M38" s="20">
        <v>3589.11</v>
      </c>
      <c r="N38" s="20">
        <v>8036.07</v>
      </c>
      <c r="O38" s="20">
        <v>4310.85</v>
      </c>
      <c r="P38" s="20">
        <v>7138.6</v>
      </c>
      <c r="Q38" s="20">
        <v>3133.59</v>
      </c>
      <c r="R38" s="42">
        <f t="shared" si="3"/>
        <v>80817.1</v>
      </c>
    </row>
    <row r="39" spans="1:18" ht="15">
      <c r="A39" s="13">
        <v>103100552</v>
      </c>
      <c r="B39" s="14" t="s">
        <v>26</v>
      </c>
      <c r="C39" s="30">
        <v>303770</v>
      </c>
      <c r="D39" s="66">
        <v>567823.33</v>
      </c>
      <c r="E39" s="30">
        <v>506000</v>
      </c>
      <c r="F39" s="20">
        <v>22304.19</v>
      </c>
      <c r="G39" s="20">
        <v>21112.81</v>
      </c>
      <c r="H39" s="20">
        <v>23116.15</v>
      </c>
      <c r="I39" s="20">
        <v>29904.93</v>
      </c>
      <c r="J39" s="20">
        <v>24458.95</v>
      </c>
      <c r="K39" s="20">
        <v>34447.08</v>
      </c>
      <c r="L39" s="20">
        <v>32721.47</v>
      </c>
      <c r="M39" s="20">
        <v>22111.34</v>
      </c>
      <c r="N39" s="20">
        <v>39692.08</v>
      </c>
      <c r="O39" s="20">
        <v>22610.88</v>
      </c>
      <c r="P39" s="20">
        <v>52212.37</v>
      </c>
      <c r="Q39" s="20">
        <v>20488.54</v>
      </c>
      <c r="R39" s="42">
        <f t="shared" si="3"/>
        <v>345180.79</v>
      </c>
    </row>
    <row r="40" spans="1:18" ht="15">
      <c r="A40" s="13">
        <v>103100577</v>
      </c>
      <c r="B40" s="14" t="s">
        <v>27</v>
      </c>
      <c r="C40" s="30">
        <v>480500</v>
      </c>
      <c r="D40" s="66">
        <v>536448.67</v>
      </c>
      <c r="E40" s="30">
        <v>654600</v>
      </c>
      <c r="F40" s="20">
        <v>33580.23</v>
      </c>
      <c r="G40" s="20">
        <v>73395.67</v>
      </c>
      <c r="H40" s="20">
        <v>63127.44</v>
      </c>
      <c r="I40" s="20">
        <v>31299.8</v>
      </c>
      <c r="J40" s="20">
        <v>41859.31</v>
      </c>
      <c r="K40" s="20">
        <v>78671.34</v>
      </c>
      <c r="L40" s="20">
        <v>135131</v>
      </c>
      <c r="M40" s="20">
        <v>54719.35</v>
      </c>
      <c r="N40" s="20">
        <v>55228.63</v>
      </c>
      <c r="O40" s="20">
        <v>54280.2</v>
      </c>
      <c r="P40" s="20">
        <v>76750.36</v>
      </c>
      <c r="Q40" s="20">
        <v>48348.13</v>
      </c>
      <c r="R40" s="42">
        <f t="shared" si="3"/>
        <v>746391.4599999998</v>
      </c>
    </row>
    <row r="41" spans="1:18" ht="15">
      <c r="A41" s="13">
        <v>103100604</v>
      </c>
      <c r="B41" s="14" t="s">
        <v>28</v>
      </c>
      <c r="C41" s="30">
        <v>0</v>
      </c>
      <c r="D41" s="66">
        <v>0</v>
      </c>
      <c r="E41" s="3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42">
        <f t="shared" si="3"/>
        <v>0</v>
      </c>
    </row>
    <row r="42" spans="1:18" ht="15">
      <c r="A42" s="13">
        <v>103100688</v>
      </c>
      <c r="B42" s="14" t="s">
        <v>29</v>
      </c>
      <c r="C42" s="30">
        <v>374800</v>
      </c>
      <c r="D42" s="66">
        <v>409022.57000000007</v>
      </c>
      <c r="E42" s="30">
        <v>371480</v>
      </c>
      <c r="F42" s="20">
        <v>24501.73</v>
      </c>
      <c r="G42" s="20">
        <v>22781.89</v>
      </c>
      <c r="H42" s="20">
        <v>54304.66</v>
      </c>
      <c r="I42" s="20">
        <v>36668.13</v>
      </c>
      <c r="J42" s="20">
        <v>38343.95</v>
      </c>
      <c r="K42" s="20">
        <v>33816.36</v>
      </c>
      <c r="L42" s="20">
        <v>33149.23</v>
      </c>
      <c r="M42" s="20">
        <v>155826.16</v>
      </c>
      <c r="N42" s="20">
        <v>43689.18</v>
      </c>
      <c r="O42" s="20">
        <v>44338.81</v>
      </c>
      <c r="P42" s="20">
        <v>51471.37</v>
      </c>
      <c r="Q42" s="20">
        <v>55779.92</v>
      </c>
      <c r="R42" s="42">
        <f t="shared" si="3"/>
        <v>594671.39</v>
      </c>
    </row>
    <row r="43" spans="1:18" ht="15">
      <c r="A43" s="13">
        <v>603100049</v>
      </c>
      <c r="B43" s="14" t="s">
        <v>36</v>
      </c>
      <c r="C43" s="30">
        <v>104360</v>
      </c>
      <c r="D43" s="66">
        <v>559398.6200000001</v>
      </c>
      <c r="E43" s="30">
        <v>1606400</v>
      </c>
      <c r="F43" s="20">
        <v>9216.87</v>
      </c>
      <c r="G43" s="20">
        <v>15332.09</v>
      </c>
      <c r="H43" s="20">
        <v>9477.54</v>
      </c>
      <c r="I43" s="20">
        <v>14408.91</v>
      </c>
      <c r="J43" s="20">
        <v>5812.7</v>
      </c>
      <c r="K43" s="20">
        <v>20845.03</v>
      </c>
      <c r="L43" s="20">
        <v>6607.75</v>
      </c>
      <c r="M43" s="20">
        <v>2428.43</v>
      </c>
      <c r="N43" s="20">
        <v>14118.93</v>
      </c>
      <c r="O43" s="20">
        <v>4756.08</v>
      </c>
      <c r="P43" s="20">
        <v>21305.31</v>
      </c>
      <c r="Q43" s="20">
        <v>3831.66</v>
      </c>
      <c r="R43" s="42">
        <f t="shared" si="3"/>
        <v>128141.3</v>
      </c>
    </row>
    <row r="44" spans="1:18" ht="15">
      <c r="A44" s="10"/>
      <c r="B44" s="12"/>
      <c r="C44" s="62"/>
      <c r="D44" s="21"/>
      <c r="E44" s="30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43"/>
    </row>
    <row r="45" spans="1:21" ht="15.75">
      <c r="A45" s="16"/>
      <c r="B45" s="3" t="s">
        <v>33</v>
      </c>
      <c r="C45" s="60">
        <f>SUM(C34:C44)</f>
        <v>2831150</v>
      </c>
      <c r="D45" s="31">
        <f>SUM(D34:D44)</f>
        <v>4118539.0199999996</v>
      </c>
      <c r="E45" s="31">
        <f>SUM(E34:E43)</f>
        <v>4955552</v>
      </c>
      <c r="F45" s="24">
        <f aca="true" t="shared" si="4" ref="F45:R45">SUM(F34:F43)</f>
        <v>667306.0299999999</v>
      </c>
      <c r="G45" s="24">
        <f t="shared" si="4"/>
        <v>468126.88</v>
      </c>
      <c r="H45" s="24">
        <f t="shared" si="4"/>
        <v>290219.79</v>
      </c>
      <c r="I45" s="24">
        <f t="shared" si="4"/>
        <v>215109.61</v>
      </c>
      <c r="J45" s="24">
        <f t="shared" si="4"/>
        <v>226395.53000000003</v>
      </c>
      <c r="K45" s="24">
        <f t="shared" si="4"/>
        <v>271940.64</v>
      </c>
      <c r="L45" s="24">
        <f t="shared" si="4"/>
        <v>335183.94</v>
      </c>
      <c r="M45" s="24">
        <f t="shared" si="4"/>
        <v>348439.99000000005</v>
      </c>
      <c r="N45" s="24">
        <f t="shared" si="4"/>
        <v>284240.39</v>
      </c>
      <c r="O45" s="24">
        <f t="shared" si="4"/>
        <v>219893.4</v>
      </c>
      <c r="P45" s="24">
        <f t="shared" si="4"/>
        <v>322477.36</v>
      </c>
      <c r="Q45" s="24">
        <f t="shared" si="4"/>
        <v>311230.94999999995</v>
      </c>
      <c r="R45" s="44">
        <f t="shared" si="4"/>
        <v>3960564.5100000002</v>
      </c>
      <c r="U45" s="54"/>
    </row>
    <row r="46" spans="1:18" ht="15">
      <c r="A46" s="10"/>
      <c r="B46" s="12"/>
      <c r="C46" s="63"/>
      <c r="D46" s="21"/>
      <c r="E46" s="21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43"/>
    </row>
    <row r="47" spans="1:18" ht="15">
      <c r="A47" s="10"/>
      <c r="B47" s="12"/>
      <c r="C47" s="62"/>
      <c r="D47" s="21"/>
      <c r="E47" s="21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43"/>
    </row>
    <row r="48" spans="1:18" ht="27.75" customHeight="1">
      <c r="A48" s="16"/>
      <c r="B48" s="4" t="s">
        <v>34</v>
      </c>
      <c r="C48" s="65">
        <f>+C11+C32+C45</f>
        <v>635862915</v>
      </c>
      <c r="D48" s="32">
        <f>+D11+D32+D45</f>
        <v>637407878.9900001</v>
      </c>
      <c r="E48" s="32">
        <f>+E45+E32+E11</f>
        <v>665214943</v>
      </c>
      <c r="F48" s="25">
        <f aca="true" t="shared" si="5" ref="F48:Q48">+F11+F32+F45</f>
        <v>21722589.98</v>
      </c>
      <c r="G48" s="25">
        <f t="shared" si="5"/>
        <v>45032311.99</v>
      </c>
      <c r="H48" s="25">
        <f t="shared" si="5"/>
        <v>47812999.04</v>
      </c>
      <c r="I48" s="25">
        <f t="shared" si="5"/>
        <v>48761349.669999994</v>
      </c>
      <c r="J48" s="25">
        <f t="shared" si="5"/>
        <v>53281377.160000004</v>
      </c>
      <c r="K48" s="25">
        <f t="shared" si="5"/>
        <v>54279965.04999999</v>
      </c>
      <c r="L48" s="25">
        <f t="shared" si="5"/>
        <v>57583460.74999999</v>
      </c>
      <c r="M48" s="25">
        <f t="shared" si="5"/>
        <v>61080393.839999996</v>
      </c>
      <c r="N48" s="25">
        <f t="shared" si="5"/>
        <v>54735763.27</v>
      </c>
      <c r="O48" s="25">
        <f t="shared" si="5"/>
        <v>58755640.44</v>
      </c>
      <c r="P48" s="25">
        <f t="shared" si="5"/>
        <v>55079209.199999996</v>
      </c>
      <c r="Q48" s="25">
        <f t="shared" si="5"/>
        <v>84833441.09</v>
      </c>
      <c r="R48" s="45">
        <f>SUM(F48:Q48)</f>
        <v>642958501.48</v>
      </c>
    </row>
    <row r="49" spans="1:18" ht="7.5" customHeight="1">
      <c r="A49" s="10"/>
      <c r="B49" s="12"/>
      <c r="C49" s="26"/>
      <c r="D49" s="27"/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43"/>
    </row>
    <row r="50" spans="1:18" s="17" customFormat="1" ht="28.5" customHeight="1">
      <c r="A50" s="16"/>
      <c r="B50" s="4" t="s">
        <v>32</v>
      </c>
      <c r="C50" s="28"/>
      <c r="D50" s="32"/>
      <c r="E50" s="29">
        <v>0</v>
      </c>
      <c r="F50" s="25">
        <v>17877027</v>
      </c>
      <c r="G50" s="25">
        <v>27190866</v>
      </c>
      <c r="H50" s="25">
        <v>32639450.34</v>
      </c>
      <c r="I50" s="25">
        <v>31910807.79</v>
      </c>
      <c r="J50" s="25">
        <v>35237751.69</v>
      </c>
      <c r="K50" s="25">
        <v>33180146.02</v>
      </c>
      <c r="L50" s="25">
        <v>37780866.44</v>
      </c>
      <c r="M50" s="25">
        <v>33176471.19</v>
      </c>
      <c r="N50" s="25">
        <v>36934901.68</v>
      </c>
      <c r="O50" s="56">
        <v>34302590.6</v>
      </c>
      <c r="P50" s="25">
        <v>34693166.37</v>
      </c>
      <c r="Q50" s="25">
        <f>31431082.22+12347693.63</f>
        <v>43778775.85</v>
      </c>
      <c r="R50" s="45">
        <f>SUM(F50:Q50)</f>
        <v>398702820.97</v>
      </c>
    </row>
    <row r="51" spans="1:18" ht="6.75" customHeight="1">
      <c r="A51" s="10"/>
      <c r="B51" s="12"/>
      <c r="C51" s="26"/>
      <c r="D51" s="27"/>
      <c r="E51" s="22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43"/>
    </row>
    <row r="52" spans="1:18" s="17" customFormat="1" ht="48" customHeight="1">
      <c r="A52" s="34"/>
      <c r="B52" s="35" t="s">
        <v>49</v>
      </c>
      <c r="C52" s="36"/>
      <c r="D52" s="37">
        <f>+D48+D50</f>
        <v>637407878.9900001</v>
      </c>
      <c r="E52" s="38"/>
      <c r="F52" s="39">
        <f aca="true" t="shared" si="6" ref="F52:Q52">+F48+F50</f>
        <v>39599616.980000004</v>
      </c>
      <c r="G52" s="39">
        <f t="shared" si="6"/>
        <v>72223177.99000001</v>
      </c>
      <c r="H52" s="39">
        <f t="shared" si="6"/>
        <v>80452449.38</v>
      </c>
      <c r="I52" s="39">
        <f t="shared" si="6"/>
        <v>80672157.46</v>
      </c>
      <c r="J52" s="39">
        <f t="shared" si="6"/>
        <v>88519128.85</v>
      </c>
      <c r="K52" s="39">
        <f t="shared" si="6"/>
        <v>87460111.07</v>
      </c>
      <c r="L52" s="39">
        <f t="shared" si="6"/>
        <v>95364327.19</v>
      </c>
      <c r="M52" s="39">
        <f t="shared" si="6"/>
        <v>94256865.03</v>
      </c>
      <c r="N52" s="39">
        <f t="shared" si="6"/>
        <v>91670664.95</v>
      </c>
      <c r="O52" s="39">
        <f t="shared" si="6"/>
        <v>93058231.03999999</v>
      </c>
      <c r="P52" s="39">
        <f t="shared" si="6"/>
        <v>89772375.57</v>
      </c>
      <c r="Q52" s="39">
        <f t="shared" si="6"/>
        <v>128612216.94</v>
      </c>
      <c r="R52" s="40">
        <f>SUM(F52:Q52)</f>
        <v>1041661322.45</v>
      </c>
    </row>
    <row r="53" spans="6:18" ht="15"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6:18" ht="15"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6:18" ht="15"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5">
      <c r="A56" s="6" t="s">
        <v>55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6:18" ht="15"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5">
      <c r="A58" s="6" t="s">
        <v>53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6:18" ht="15"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6:18" ht="15"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6:18" ht="15"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6:18" ht="15"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6:18" ht="15"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6:18" ht="15"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6:18" ht="15"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6:18" ht="15"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6:18" ht="15"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6:18" ht="15"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6:18" ht="15"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6:18" ht="15"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6:18" ht="15"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6:18" ht="15"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6:18" ht="15"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6:18" ht="15"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6:18" ht="15"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6:18" ht="15"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6:18" ht="15"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6:18" ht="15"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6:18" ht="15"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6:18" ht="15"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6:18" ht="15"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6:18" ht="15"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6:18" ht="15"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6:18" ht="15"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6:18" ht="15"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6:18" ht="15"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6:18" ht="15"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6:18" ht="15"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6:18" ht="15"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6:18" ht="15"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6:18" ht="15"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6:18" ht="15"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6:18" ht="15"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6:18" ht="15"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6:18" ht="15"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6:18" ht="15"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6:18" ht="15"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6:18" ht="15"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6:18" ht="15"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6:18" ht="15"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6:18" ht="15"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96"/>
  <sheetViews>
    <sheetView zoomScale="82" zoomScaleNormal="82" zoomScalePageLayoutView="0" workbookViewId="0" topLeftCell="A1">
      <pane xSplit="4" ySplit="2" topLeftCell="E30" activePane="bottomRight" state="frozen"/>
      <selection pane="topLeft" activeCell="A1" sqref="A1"/>
      <selection pane="topRight" activeCell="E1" sqref="E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13.28125" style="6" customWidth="1"/>
    <col min="2" max="2" width="50.7109375" style="6" customWidth="1"/>
    <col min="3" max="3" width="22.28125" style="6" customWidth="1"/>
    <col min="4" max="5" width="20.28125" style="6" customWidth="1"/>
    <col min="6" max="6" width="17.57421875" style="6" customWidth="1"/>
    <col min="7" max="8" width="16.7109375" style="6" customWidth="1"/>
    <col min="9" max="9" width="17.140625" style="6" customWidth="1"/>
    <col min="10" max="10" width="16.7109375" style="6" customWidth="1"/>
    <col min="11" max="11" width="16.28125" style="6" customWidth="1"/>
    <col min="12" max="12" width="17.8515625" style="6" customWidth="1"/>
    <col min="13" max="13" width="17.00390625" style="6" customWidth="1"/>
    <col min="14" max="15" width="18.57421875" style="6" customWidth="1"/>
    <col min="16" max="17" width="18.28125" style="6" customWidth="1"/>
    <col min="18" max="18" width="18.28125" style="6" bestFit="1" customWidth="1"/>
    <col min="19" max="19" width="10.140625" style="6" customWidth="1"/>
    <col min="20" max="20" width="17.140625" style="6" customWidth="1"/>
    <col min="21" max="21" width="20.7109375" style="15" customWidth="1"/>
    <col min="22" max="16384" width="9.140625" style="6" customWidth="1"/>
  </cols>
  <sheetData>
    <row r="1" spans="1:45" ht="20.25" customHeight="1">
      <c r="A1" s="118" t="s">
        <v>182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"/>
      <c r="T1" s="11"/>
      <c r="U1" s="90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18" ht="16.5" customHeight="1">
      <c r="A2" s="119" t="s">
        <v>42</v>
      </c>
      <c r="B2" s="122" t="s">
        <v>52</v>
      </c>
      <c r="C2" s="125">
        <v>2023</v>
      </c>
      <c r="D2" s="126"/>
      <c r="E2" s="127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1:18" ht="20.25" customHeight="1">
      <c r="A3" s="120"/>
      <c r="B3" s="123"/>
      <c r="C3" s="130" t="s">
        <v>54</v>
      </c>
      <c r="D3" s="131" t="s">
        <v>56</v>
      </c>
      <c r="E3" s="130" t="s">
        <v>54</v>
      </c>
      <c r="F3" s="133" t="s">
        <v>147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/>
    </row>
    <row r="4" spans="1:18" ht="14.25" customHeight="1">
      <c r="A4" s="120"/>
      <c r="B4" s="123"/>
      <c r="C4" s="130"/>
      <c r="D4" s="132"/>
      <c r="E4" s="130"/>
      <c r="F4" s="48" t="s">
        <v>183</v>
      </c>
      <c r="G4" s="48" t="s">
        <v>184</v>
      </c>
      <c r="H4" s="48" t="s">
        <v>185</v>
      </c>
      <c r="I4" s="48" t="s">
        <v>186</v>
      </c>
      <c r="J4" s="48" t="s">
        <v>187</v>
      </c>
      <c r="K4" s="48" t="s">
        <v>188</v>
      </c>
      <c r="L4" s="48" t="s">
        <v>189</v>
      </c>
      <c r="M4" s="48" t="s">
        <v>190</v>
      </c>
      <c r="N4" s="50" t="s">
        <v>191</v>
      </c>
      <c r="O4" s="48" t="s">
        <v>192</v>
      </c>
      <c r="P4" s="48" t="s">
        <v>193</v>
      </c>
      <c r="Q4" s="50" t="s">
        <v>194</v>
      </c>
      <c r="R4" s="49" t="s">
        <v>38</v>
      </c>
    </row>
    <row r="5" spans="1:18" ht="15">
      <c r="A5" s="121"/>
      <c r="B5" s="124"/>
      <c r="C5" s="101" t="s">
        <v>37</v>
      </c>
      <c r="D5" s="102" t="s">
        <v>37</v>
      </c>
      <c r="E5" s="103" t="s">
        <v>37</v>
      </c>
      <c r="F5" s="104" t="s">
        <v>37</v>
      </c>
      <c r="G5" s="103" t="s">
        <v>37</v>
      </c>
      <c r="H5" s="103" t="s">
        <v>37</v>
      </c>
      <c r="I5" s="103" t="s">
        <v>37</v>
      </c>
      <c r="J5" s="103" t="s">
        <v>37</v>
      </c>
      <c r="K5" s="103" t="s">
        <v>37</v>
      </c>
      <c r="L5" s="103" t="s">
        <v>37</v>
      </c>
      <c r="M5" s="103" t="s">
        <v>37</v>
      </c>
      <c r="N5" s="104" t="s">
        <v>37</v>
      </c>
      <c r="O5" s="103" t="s">
        <v>37</v>
      </c>
      <c r="P5" s="103" t="s">
        <v>37</v>
      </c>
      <c r="Q5" s="87"/>
      <c r="R5" s="103" t="s">
        <v>37</v>
      </c>
    </row>
    <row r="6" spans="1:18" ht="15">
      <c r="A6" s="7"/>
      <c r="B6" s="8"/>
      <c r="C6" s="64"/>
      <c r="D6" s="9"/>
      <c r="E6" s="58"/>
      <c r="F6" s="58"/>
      <c r="G6" s="58"/>
      <c r="H6" s="58"/>
      <c r="I6" s="58"/>
      <c r="J6" s="58"/>
      <c r="K6" s="58"/>
      <c r="L6" s="58"/>
      <c r="M6" s="86"/>
      <c r="N6" s="58"/>
      <c r="O6" s="58"/>
      <c r="P6" s="86"/>
      <c r="Q6" s="58"/>
      <c r="R6" s="41"/>
    </row>
    <row r="7" spans="1:20" ht="15">
      <c r="A7" s="13">
        <v>103100102</v>
      </c>
      <c r="B7" s="14" t="s">
        <v>0</v>
      </c>
      <c r="C7" s="30">
        <v>55000000</v>
      </c>
      <c r="D7" s="30">
        <v>62957646.89</v>
      </c>
      <c r="E7" s="30">
        <v>67200000</v>
      </c>
      <c r="F7" s="78">
        <v>3617459.34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42">
        <f>SUM(F7:Q7)</f>
        <v>3617459.34</v>
      </c>
      <c r="T7" s="15"/>
    </row>
    <row r="8" spans="1:18" ht="15">
      <c r="A8" s="13">
        <v>103100103</v>
      </c>
      <c r="B8" s="14" t="s">
        <v>1</v>
      </c>
      <c r="C8" s="30">
        <v>110000</v>
      </c>
      <c r="D8" s="30">
        <v>119465.42999999998</v>
      </c>
      <c r="E8" s="30">
        <v>123000</v>
      </c>
      <c r="F8" s="78">
        <v>13057.07</v>
      </c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42">
        <f>SUM(F8:Q8)</f>
        <v>13057.07</v>
      </c>
    </row>
    <row r="9" spans="1:18" ht="15">
      <c r="A9" s="13">
        <v>103100104</v>
      </c>
      <c r="B9" s="14" t="s">
        <v>2</v>
      </c>
      <c r="C9" s="30">
        <v>4600</v>
      </c>
      <c r="D9" s="30">
        <v>3020.9</v>
      </c>
      <c r="E9" s="30">
        <v>5100</v>
      </c>
      <c r="F9" s="78">
        <v>480.95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42">
        <f>SUM(F9:Q9)</f>
        <v>480.95</v>
      </c>
    </row>
    <row r="10" spans="1:18" ht="15">
      <c r="A10" s="10"/>
      <c r="B10" s="12"/>
      <c r="C10" s="62"/>
      <c r="D10" s="21"/>
      <c r="E10" s="21"/>
      <c r="F10" s="21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43"/>
    </row>
    <row r="11" spans="1:18" ht="15.75">
      <c r="A11" s="16"/>
      <c r="B11" s="3" t="s">
        <v>30</v>
      </c>
      <c r="C11" s="60">
        <f>SUM(C7:C10)</f>
        <v>55114600</v>
      </c>
      <c r="D11" s="31">
        <f>SUM(D7:D10)</f>
        <v>63080133.22</v>
      </c>
      <c r="E11" s="31">
        <f>SUM(E7:E10)</f>
        <v>67328100</v>
      </c>
      <c r="F11" s="79">
        <f aca="true" t="shared" si="0" ref="F11:R11">SUM(F7:F9)</f>
        <v>3630997.36</v>
      </c>
      <c r="G11" s="82">
        <f t="shared" si="0"/>
        <v>0</v>
      </c>
      <c r="H11" s="82">
        <f t="shared" si="0"/>
        <v>0</v>
      </c>
      <c r="I11" s="82">
        <f t="shared" si="0"/>
        <v>0</v>
      </c>
      <c r="J11" s="82">
        <f>SUM(J7:J10)</f>
        <v>0</v>
      </c>
      <c r="K11" s="82">
        <f>SUM(K7:K10)</f>
        <v>0</v>
      </c>
      <c r="L11" s="82">
        <f>SUM(L7:L10)</f>
        <v>0</v>
      </c>
      <c r="M11" s="82">
        <f>SUM(M7:M10)</f>
        <v>0</v>
      </c>
      <c r="N11" s="82">
        <f>SUM(N7:N10)</f>
        <v>0</v>
      </c>
      <c r="O11" s="82">
        <f t="shared" si="0"/>
        <v>0</v>
      </c>
      <c r="P11" s="82">
        <f t="shared" si="0"/>
        <v>0</v>
      </c>
      <c r="Q11" s="82">
        <f>SUM(Q7:Q10)</f>
        <v>0</v>
      </c>
      <c r="R11" s="44">
        <f t="shared" si="0"/>
        <v>3630997.36</v>
      </c>
    </row>
    <row r="12" spans="1:18" ht="15">
      <c r="A12" s="10"/>
      <c r="B12" s="12"/>
      <c r="C12" s="63"/>
      <c r="D12" s="21"/>
      <c r="E12" s="21"/>
      <c r="F12" s="21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43"/>
    </row>
    <row r="13" spans="1:20" ht="15">
      <c r="A13" s="13">
        <v>103100121</v>
      </c>
      <c r="B13" s="14" t="s">
        <v>3</v>
      </c>
      <c r="C13" s="30">
        <v>343000000</v>
      </c>
      <c r="D13" s="30">
        <v>321960829.53000003</v>
      </c>
      <c r="E13" s="30">
        <v>349000000</v>
      </c>
      <c r="F13" s="78">
        <v>325075.39</v>
      </c>
      <c r="G13" s="81"/>
      <c r="H13" s="81"/>
      <c r="I13" s="81"/>
      <c r="J13" s="81"/>
      <c r="K13" s="81"/>
      <c r="L13" s="81"/>
      <c r="M13" s="81"/>
      <c r="N13" s="81"/>
      <c r="O13" s="85"/>
      <c r="P13" s="81"/>
      <c r="Q13" s="88"/>
      <c r="R13" s="42">
        <f aca="true" t="shared" si="1" ref="R13:R27">SUM(F13:Q13)</f>
        <v>325075.39</v>
      </c>
      <c r="S13" s="15"/>
      <c r="T13" s="15"/>
    </row>
    <row r="14" spans="1:20" ht="15">
      <c r="A14" s="13">
        <v>103100122</v>
      </c>
      <c r="B14" s="14" t="s">
        <v>4</v>
      </c>
      <c r="C14" s="30">
        <v>144200000</v>
      </c>
      <c r="D14" s="30">
        <v>138942529.22</v>
      </c>
      <c r="E14" s="30">
        <v>146200000</v>
      </c>
      <c r="F14" s="78">
        <v>9935013.05</v>
      </c>
      <c r="G14" s="81"/>
      <c r="H14" s="81"/>
      <c r="I14" s="81"/>
      <c r="J14" s="81"/>
      <c r="K14" s="81"/>
      <c r="L14" s="85"/>
      <c r="M14" s="85"/>
      <c r="N14" s="81"/>
      <c r="O14" s="85"/>
      <c r="P14" s="85"/>
      <c r="Q14" s="88"/>
      <c r="R14" s="42">
        <f t="shared" si="1"/>
        <v>9935013.05</v>
      </c>
      <c r="T14" s="15"/>
    </row>
    <row r="15" spans="1:18" ht="15">
      <c r="A15" s="13">
        <v>103100123</v>
      </c>
      <c r="B15" s="14" t="s">
        <v>5</v>
      </c>
      <c r="C15" s="30">
        <v>23700000</v>
      </c>
      <c r="D15" s="30">
        <v>24671904.189999998</v>
      </c>
      <c r="E15" s="30">
        <v>30577000</v>
      </c>
      <c r="F15" s="78">
        <v>1399861.64</v>
      </c>
      <c r="G15" s="81"/>
      <c r="H15" s="81"/>
      <c r="I15" s="81"/>
      <c r="J15" s="81"/>
      <c r="K15" s="81"/>
      <c r="L15" s="81"/>
      <c r="M15" s="81"/>
      <c r="N15" s="81"/>
      <c r="O15" s="85"/>
      <c r="P15" s="81"/>
      <c r="Q15" s="88"/>
      <c r="R15" s="42">
        <f t="shared" si="1"/>
        <v>1399861.64</v>
      </c>
    </row>
    <row r="16" spans="1:18" ht="15">
      <c r="A16" s="13">
        <v>103100124</v>
      </c>
      <c r="B16" s="14" t="s">
        <v>6</v>
      </c>
      <c r="C16" s="30">
        <v>13300000</v>
      </c>
      <c r="D16" s="30">
        <v>14605909.370000001</v>
      </c>
      <c r="E16" s="30">
        <v>17000000</v>
      </c>
      <c r="F16" s="78">
        <v>709871.98</v>
      </c>
      <c r="G16" s="81"/>
      <c r="H16" s="81"/>
      <c r="I16" s="81"/>
      <c r="J16" s="81"/>
      <c r="K16" s="81"/>
      <c r="L16" s="81"/>
      <c r="M16" s="81"/>
      <c r="N16" s="81"/>
      <c r="O16" s="85"/>
      <c r="P16" s="81"/>
      <c r="Q16" s="88"/>
      <c r="R16" s="42">
        <f t="shared" si="1"/>
        <v>709871.98</v>
      </c>
    </row>
    <row r="17" spans="1:18" ht="15">
      <c r="A17" s="13">
        <v>103100132</v>
      </c>
      <c r="B17" s="14" t="s">
        <v>10</v>
      </c>
      <c r="C17" s="30">
        <v>3400000</v>
      </c>
      <c r="D17" s="30">
        <v>3811208.029999999</v>
      </c>
      <c r="E17" s="30">
        <v>3950000</v>
      </c>
      <c r="F17" s="78">
        <v>297610.51</v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8"/>
      <c r="R17" s="42">
        <f t="shared" si="1"/>
        <v>297610.51</v>
      </c>
    </row>
    <row r="18" spans="1:18" ht="15">
      <c r="A18" s="13">
        <v>103100135</v>
      </c>
      <c r="B18" s="14" t="s">
        <v>12</v>
      </c>
      <c r="C18" s="30">
        <v>42000</v>
      </c>
      <c r="D18" s="30">
        <v>167243.2</v>
      </c>
      <c r="E18" s="30">
        <v>260000</v>
      </c>
      <c r="F18" s="78">
        <v>11219.4</v>
      </c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8"/>
      <c r="R18" s="42">
        <f t="shared" si="1"/>
        <v>11219.4</v>
      </c>
    </row>
    <row r="19" spans="1:20" ht="15">
      <c r="A19" s="13">
        <v>103100139</v>
      </c>
      <c r="B19" s="14" t="s">
        <v>13</v>
      </c>
      <c r="C19" s="30">
        <v>1000000</v>
      </c>
      <c r="D19" s="30">
        <v>2283870.18</v>
      </c>
      <c r="E19" s="30">
        <v>1850000</v>
      </c>
      <c r="F19" s="78">
        <v>209572.57</v>
      </c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8"/>
      <c r="R19" s="42">
        <f t="shared" si="1"/>
        <v>209572.57</v>
      </c>
      <c r="T19" s="15"/>
    </row>
    <row r="20" spans="1:18" ht="15">
      <c r="A20" s="13">
        <v>103100141</v>
      </c>
      <c r="B20" s="14" t="s">
        <v>14</v>
      </c>
      <c r="C20" s="30">
        <v>0</v>
      </c>
      <c r="D20" s="30">
        <v>31214.36</v>
      </c>
      <c r="E20" s="30">
        <v>0</v>
      </c>
      <c r="F20" s="78">
        <v>2416.28</v>
      </c>
      <c r="G20" s="81"/>
      <c r="H20" s="81"/>
      <c r="I20" s="81"/>
      <c r="J20" s="81"/>
      <c r="K20" s="81"/>
      <c r="L20" s="81"/>
      <c r="M20" s="81"/>
      <c r="N20" s="81"/>
      <c r="O20" s="85"/>
      <c r="P20" s="81"/>
      <c r="Q20" s="88"/>
      <c r="R20" s="42">
        <f t="shared" si="1"/>
        <v>2416.28</v>
      </c>
    </row>
    <row r="21" spans="1:18" ht="15">
      <c r="A21" s="13">
        <v>103100142</v>
      </c>
      <c r="B21" s="14" t="s">
        <v>15</v>
      </c>
      <c r="C21" s="30">
        <v>0</v>
      </c>
      <c r="D21" s="30">
        <v>449.95</v>
      </c>
      <c r="E21" s="30">
        <v>0</v>
      </c>
      <c r="F21" s="78">
        <v>0</v>
      </c>
      <c r="G21" s="81"/>
      <c r="H21" s="81"/>
      <c r="I21" s="81"/>
      <c r="J21" s="81"/>
      <c r="K21" s="81"/>
      <c r="L21" s="81"/>
      <c r="M21" s="81"/>
      <c r="N21" s="81"/>
      <c r="O21" s="85"/>
      <c r="P21" s="81"/>
      <c r="Q21" s="81"/>
      <c r="R21" s="42">
        <f t="shared" si="1"/>
        <v>0</v>
      </c>
    </row>
    <row r="22" spans="1:18" ht="15">
      <c r="A22" s="13">
        <v>103100143</v>
      </c>
      <c r="B22" s="14" t="s">
        <v>16</v>
      </c>
      <c r="C22" s="30">
        <v>0</v>
      </c>
      <c r="D22" s="30">
        <v>0</v>
      </c>
      <c r="E22" s="30">
        <v>0</v>
      </c>
      <c r="F22" s="78">
        <v>0</v>
      </c>
      <c r="G22" s="81"/>
      <c r="H22" s="81"/>
      <c r="I22" s="81"/>
      <c r="J22" s="81"/>
      <c r="K22" s="81"/>
      <c r="L22" s="81"/>
      <c r="M22" s="81"/>
      <c r="N22" s="81"/>
      <c r="O22" s="85"/>
      <c r="P22" s="81"/>
      <c r="Q22" s="81"/>
      <c r="R22" s="42">
        <f t="shared" si="1"/>
        <v>0</v>
      </c>
    </row>
    <row r="23" spans="1:18" ht="15">
      <c r="A23" s="13">
        <v>103100144</v>
      </c>
      <c r="B23" s="14" t="s">
        <v>17</v>
      </c>
      <c r="C23" s="30">
        <v>0</v>
      </c>
      <c r="D23" s="30">
        <v>0</v>
      </c>
      <c r="E23" s="30">
        <v>0</v>
      </c>
      <c r="F23" s="78">
        <v>0</v>
      </c>
      <c r="G23" s="81"/>
      <c r="H23" s="81"/>
      <c r="I23" s="81"/>
      <c r="J23" s="81"/>
      <c r="K23" s="81"/>
      <c r="L23" s="81"/>
      <c r="M23" s="81"/>
      <c r="N23" s="81"/>
      <c r="O23" s="85"/>
      <c r="P23" s="81"/>
      <c r="Q23" s="88"/>
      <c r="R23" s="42">
        <f t="shared" si="1"/>
        <v>0</v>
      </c>
    </row>
    <row r="24" spans="1:18" ht="15">
      <c r="A24" s="13">
        <v>103100145</v>
      </c>
      <c r="B24" s="14" t="s">
        <v>18</v>
      </c>
      <c r="C24" s="30">
        <v>0</v>
      </c>
      <c r="D24" s="30">
        <v>0</v>
      </c>
      <c r="E24" s="30">
        <v>0</v>
      </c>
      <c r="F24" s="78">
        <v>0</v>
      </c>
      <c r="G24" s="81"/>
      <c r="H24" s="81"/>
      <c r="I24" s="81"/>
      <c r="J24" s="81"/>
      <c r="K24" s="81"/>
      <c r="L24" s="81"/>
      <c r="M24" s="81"/>
      <c r="N24" s="81"/>
      <c r="O24" s="85"/>
      <c r="P24" s="81"/>
      <c r="Q24" s="88"/>
      <c r="R24" s="42">
        <f t="shared" si="1"/>
        <v>0</v>
      </c>
    </row>
    <row r="25" spans="1:18" ht="15">
      <c r="A25" s="13">
        <v>103100146</v>
      </c>
      <c r="B25" s="14" t="s">
        <v>19</v>
      </c>
      <c r="C25" s="30">
        <v>0</v>
      </c>
      <c r="D25" s="30">
        <v>0</v>
      </c>
      <c r="E25" s="30">
        <v>0</v>
      </c>
      <c r="F25" s="78">
        <v>0</v>
      </c>
      <c r="G25" s="81"/>
      <c r="H25" s="81"/>
      <c r="I25" s="81"/>
      <c r="J25" s="81"/>
      <c r="K25" s="81"/>
      <c r="L25" s="81"/>
      <c r="M25" s="81"/>
      <c r="N25" s="81"/>
      <c r="O25" s="85"/>
      <c r="P25" s="81"/>
      <c r="Q25" s="81"/>
      <c r="R25" s="42">
        <f t="shared" si="1"/>
        <v>0</v>
      </c>
    </row>
    <row r="26" spans="1:18" ht="15">
      <c r="A26" s="13">
        <v>103100147</v>
      </c>
      <c r="B26" s="14" t="s">
        <v>20</v>
      </c>
      <c r="C26" s="30">
        <v>0</v>
      </c>
      <c r="D26" s="30">
        <v>159.42000000000002</v>
      </c>
      <c r="E26" s="30">
        <v>0</v>
      </c>
      <c r="F26" s="78">
        <v>0</v>
      </c>
      <c r="G26" s="81"/>
      <c r="H26" s="81"/>
      <c r="I26" s="81"/>
      <c r="J26" s="81"/>
      <c r="K26" s="81"/>
      <c r="L26" s="81"/>
      <c r="M26" s="81"/>
      <c r="N26" s="81"/>
      <c r="O26" s="85"/>
      <c r="P26" s="81"/>
      <c r="Q26" s="88"/>
      <c r="R26" s="42">
        <f t="shared" si="1"/>
        <v>0</v>
      </c>
    </row>
    <row r="27" spans="1:18" ht="15">
      <c r="A27" s="10"/>
      <c r="B27" s="12"/>
      <c r="C27" s="62"/>
      <c r="D27" s="21"/>
      <c r="E27" s="71"/>
      <c r="F27" s="21">
        <v>0</v>
      </c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43">
        <f t="shared" si="1"/>
        <v>0</v>
      </c>
    </row>
    <row r="28" spans="1:18" ht="15.75">
      <c r="A28" s="16"/>
      <c r="B28" s="3" t="s">
        <v>31</v>
      </c>
      <c r="C28" s="60">
        <f>SUM(C13:C27)</f>
        <v>528642000</v>
      </c>
      <c r="D28" s="31">
        <f>SUM(D13:D27)</f>
        <v>506475317.45</v>
      </c>
      <c r="E28" s="31">
        <f>SUM(E13:E27)</f>
        <v>548837000</v>
      </c>
      <c r="F28" s="79">
        <f>SUM(F13:F27)</f>
        <v>12890640.820000002</v>
      </c>
      <c r="G28" s="82">
        <f>SUM(G13:G26)</f>
        <v>0</v>
      </c>
      <c r="H28" s="82">
        <f aca="true" t="shared" si="2" ref="H28:P28">SUM(H13:H27)</f>
        <v>0</v>
      </c>
      <c r="I28" s="82">
        <f t="shared" si="2"/>
        <v>0</v>
      </c>
      <c r="J28" s="82">
        <f t="shared" si="2"/>
        <v>0</v>
      </c>
      <c r="K28" s="82">
        <f>SUM(K13:K27)</f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82">
        <f>SUM(Q13:Q27)</f>
        <v>0</v>
      </c>
      <c r="R28" s="44">
        <f>SUM(R13:R27)</f>
        <v>12890640.820000002</v>
      </c>
    </row>
    <row r="29" spans="1:18" ht="15">
      <c r="A29" s="10"/>
      <c r="B29" s="12"/>
      <c r="C29" s="63"/>
      <c r="D29" s="21"/>
      <c r="E29" s="61"/>
      <c r="F29" s="21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43"/>
    </row>
    <row r="30" spans="1:18" ht="15">
      <c r="A30" s="13">
        <v>103100217</v>
      </c>
      <c r="B30" s="14" t="s">
        <v>21</v>
      </c>
      <c r="C30" s="30">
        <v>570850</v>
      </c>
      <c r="D30" s="30">
        <v>524491.52</v>
      </c>
      <c r="E30" s="30">
        <v>535000</v>
      </c>
      <c r="F30" s="78">
        <v>440871.31</v>
      </c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8"/>
      <c r="R30" s="42">
        <f aca="true" t="shared" si="3" ref="R30:R39">SUM(F30:Q30)</f>
        <v>440871.31</v>
      </c>
    </row>
    <row r="31" spans="1:18" ht="15">
      <c r="A31" s="13">
        <v>103100235</v>
      </c>
      <c r="B31" s="14" t="s">
        <v>22</v>
      </c>
      <c r="C31" s="30">
        <v>72000</v>
      </c>
      <c r="D31" s="30">
        <v>48702.57000000001</v>
      </c>
      <c r="E31" s="30">
        <v>67000</v>
      </c>
      <c r="F31" s="78">
        <v>39843.2</v>
      </c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8"/>
      <c r="R31" s="42">
        <f t="shared" si="3"/>
        <v>39843.2</v>
      </c>
    </row>
    <row r="32" spans="1:18" ht="15">
      <c r="A32" s="13">
        <v>103100406</v>
      </c>
      <c r="B32" s="14" t="s">
        <v>23</v>
      </c>
      <c r="C32" s="30">
        <v>1350000</v>
      </c>
      <c r="D32" s="30">
        <v>1597786.35</v>
      </c>
      <c r="E32" s="30">
        <v>1600000</v>
      </c>
      <c r="F32" s="78">
        <v>124224.51</v>
      </c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8"/>
      <c r="R32" s="42">
        <f t="shared" si="3"/>
        <v>124224.51</v>
      </c>
    </row>
    <row r="33" spans="1:18" ht="15">
      <c r="A33" s="13">
        <v>103100468</v>
      </c>
      <c r="B33" s="14" t="s">
        <v>24</v>
      </c>
      <c r="C33" s="30">
        <v>1250</v>
      </c>
      <c r="D33" s="30">
        <v>5616.889999999999</v>
      </c>
      <c r="E33" s="30">
        <v>1050</v>
      </c>
      <c r="F33" s="78">
        <v>126.81</v>
      </c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8"/>
      <c r="R33" s="42">
        <f t="shared" si="3"/>
        <v>126.81</v>
      </c>
    </row>
    <row r="34" spans="1:18" ht="15">
      <c r="A34" s="13">
        <v>103100504</v>
      </c>
      <c r="B34" s="14" t="s">
        <v>25</v>
      </c>
      <c r="C34" s="30">
        <v>96000</v>
      </c>
      <c r="D34" s="30">
        <v>156352.16</v>
      </c>
      <c r="E34" s="30">
        <v>231800</v>
      </c>
      <c r="F34" s="78">
        <v>4031.63</v>
      </c>
      <c r="G34" s="81"/>
      <c r="H34" s="81"/>
      <c r="I34" s="81"/>
      <c r="J34" s="81"/>
      <c r="K34" s="81"/>
      <c r="L34" s="85"/>
      <c r="M34" s="81"/>
      <c r="N34" s="81"/>
      <c r="O34" s="81"/>
      <c r="P34" s="81"/>
      <c r="Q34" s="88"/>
      <c r="R34" s="42">
        <f t="shared" si="3"/>
        <v>4031.63</v>
      </c>
    </row>
    <row r="35" spans="1:18" ht="15">
      <c r="A35" s="13">
        <v>103100552</v>
      </c>
      <c r="B35" s="14" t="s">
        <v>26</v>
      </c>
      <c r="C35" s="30">
        <v>260000</v>
      </c>
      <c r="D35" s="30">
        <v>410073.13</v>
      </c>
      <c r="E35" s="30">
        <v>415000</v>
      </c>
      <c r="F35" s="78">
        <v>23953.73</v>
      </c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8"/>
      <c r="R35" s="42">
        <f t="shared" si="3"/>
        <v>23953.73</v>
      </c>
    </row>
    <row r="36" spans="1:18" ht="15">
      <c r="A36" s="13">
        <v>103100577</v>
      </c>
      <c r="B36" s="14" t="s">
        <v>27</v>
      </c>
      <c r="C36" s="30">
        <v>985000</v>
      </c>
      <c r="D36" s="30">
        <v>1799088.7499999998</v>
      </c>
      <c r="E36" s="30">
        <v>1830000</v>
      </c>
      <c r="F36" s="78">
        <v>138266.8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8"/>
      <c r="R36" s="42">
        <f t="shared" si="3"/>
        <v>138266.8</v>
      </c>
    </row>
    <row r="37" spans="1:18" ht="15">
      <c r="A37" s="13">
        <v>103100604</v>
      </c>
      <c r="B37" s="14" t="s">
        <v>28</v>
      </c>
      <c r="C37" s="30">
        <v>300</v>
      </c>
      <c r="D37" s="30">
        <v>0</v>
      </c>
      <c r="E37" s="30">
        <v>300</v>
      </c>
      <c r="F37" s="78">
        <v>0</v>
      </c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42">
        <f t="shared" si="3"/>
        <v>0</v>
      </c>
    </row>
    <row r="38" spans="1:18" ht="15">
      <c r="A38" s="13">
        <v>103100688</v>
      </c>
      <c r="B38" s="14" t="s">
        <v>29</v>
      </c>
      <c r="C38" s="30">
        <v>550000</v>
      </c>
      <c r="D38" s="30">
        <v>467867.3</v>
      </c>
      <c r="E38" s="30">
        <v>500000</v>
      </c>
      <c r="F38" s="78">
        <v>36047.53</v>
      </c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8"/>
      <c r="R38" s="42">
        <f t="shared" si="3"/>
        <v>36047.53</v>
      </c>
    </row>
    <row r="39" spans="1:18" ht="15">
      <c r="A39" s="13">
        <v>603100049</v>
      </c>
      <c r="B39" s="14" t="s">
        <v>36</v>
      </c>
      <c r="C39" s="30">
        <v>62000</v>
      </c>
      <c r="D39" s="30">
        <v>108836.26</v>
      </c>
      <c r="E39" s="30">
        <v>128750</v>
      </c>
      <c r="F39" s="78">
        <v>7033.9</v>
      </c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8"/>
      <c r="R39" s="42">
        <f t="shared" si="3"/>
        <v>7033.9</v>
      </c>
    </row>
    <row r="40" spans="1:18" ht="15">
      <c r="A40" s="10"/>
      <c r="B40" s="12"/>
      <c r="C40" s="62"/>
      <c r="D40" s="21"/>
      <c r="E40" s="71"/>
      <c r="F40" s="21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43"/>
    </row>
    <row r="41" spans="1:18" ht="15.75">
      <c r="A41" s="16"/>
      <c r="B41" s="3" t="s">
        <v>33</v>
      </c>
      <c r="C41" s="60">
        <f aca="true" t="shared" si="4" ref="C41:Q41">SUM(C30:C40)</f>
        <v>3947400</v>
      </c>
      <c r="D41" s="31">
        <f t="shared" si="4"/>
        <v>5118814.93</v>
      </c>
      <c r="E41" s="31">
        <f t="shared" si="4"/>
        <v>5308900</v>
      </c>
      <c r="F41" s="79">
        <f t="shared" si="4"/>
        <v>814399.42</v>
      </c>
      <c r="G41" s="82">
        <f t="shared" si="4"/>
        <v>0</v>
      </c>
      <c r="H41" s="82">
        <f t="shared" si="4"/>
        <v>0</v>
      </c>
      <c r="I41" s="82">
        <f t="shared" si="4"/>
        <v>0</v>
      </c>
      <c r="J41" s="82">
        <f t="shared" si="4"/>
        <v>0</v>
      </c>
      <c r="K41" s="82">
        <f t="shared" si="4"/>
        <v>0</v>
      </c>
      <c r="L41" s="82">
        <f t="shared" si="4"/>
        <v>0</v>
      </c>
      <c r="M41" s="82">
        <f t="shared" si="4"/>
        <v>0</v>
      </c>
      <c r="N41" s="82">
        <f t="shared" si="4"/>
        <v>0</v>
      </c>
      <c r="O41" s="82">
        <f t="shared" si="4"/>
        <v>0</v>
      </c>
      <c r="P41" s="82">
        <f t="shared" si="4"/>
        <v>0</v>
      </c>
      <c r="Q41" s="82">
        <f t="shared" si="4"/>
        <v>0</v>
      </c>
      <c r="R41" s="44">
        <f>SUM(F41:Q41)</f>
        <v>814399.42</v>
      </c>
    </row>
    <row r="42" spans="1:18" ht="15">
      <c r="A42" s="10"/>
      <c r="B42" s="12"/>
      <c r="C42" s="63"/>
      <c r="D42" s="21"/>
      <c r="E42" s="21"/>
      <c r="F42" s="21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43"/>
    </row>
    <row r="43" spans="1:18" ht="27.75" customHeight="1">
      <c r="A43" s="16"/>
      <c r="B43" s="4" t="s">
        <v>34</v>
      </c>
      <c r="C43" s="65">
        <f>+C11+C28+C41</f>
        <v>587704000</v>
      </c>
      <c r="D43" s="32">
        <f>+D11+D28+D41</f>
        <v>574674265.5999999</v>
      </c>
      <c r="E43" s="32">
        <f>+E41+E28+E11</f>
        <v>621474000</v>
      </c>
      <c r="F43" s="80">
        <f aca="true" t="shared" si="5" ref="F43:P43">+F11+F28+F41</f>
        <v>17336037.6</v>
      </c>
      <c r="G43" s="83">
        <f t="shared" si="5"/>
        <v>0</v>
      </c>
      <c r="H43" s="83">
        <f t="shared" si="5"/>
        <v>0</v>
      </c>
      <c r="I43" s="83">
        <f t="shared" si="5"/>
        <v>0</v>
      </c>
      <c r="J43" s="83">
        <f t="shared" si="5"/>
        <v>0</v>
      </c>
      <c r="K43" s="83">
        <f t="shared" si="5"/>
        <v>0</v>
      </c>
      <c r="L43" s="83">
        <f t="shared" si="5"/>
        <v>0</v>
      </c>
      <c r="M43" s="83">
        <f t="shared" si="5"/>
        <v>0</v>
      </c>
      <c r="N43" s="83"/>
      <c r="O43" s="83">
        <f t="shared" si="5"/>
        <v>0</v>
      </c>
      <c r="P43" s="83">
        <f t="shared" si="5"/>
        <v>0</v>
      </c>
      <c r="Q43" s="83">
        <f>Q11+Q28+Q41</f>
        <v>0</v>
      </c>
      <c r="R43" s="45">
        <f>R11+R28+R41</f>
        <v>17336037.6</v>
      </c>
    </row>
    <row r="44" spans="1:18" ht="7.5" customHeight="1">
      <c r="A44" s="10"/>
      <c r="B44" s="12"/>
      <c r="C44" s="26"/>
      <c r="D44" s="27"/>
      <c r="E44" s="22"/>
      <c r="F44" s="21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43"/>
    </row>
    <row r="45" spans="1:21" s="17" customFormat="1" ht="28.5" customHeight="1">
      <c r="A45" s="16"/>
      <c r="B45" s="4" t="s">
        <v>167</v>
      </c>
      <c r="C45" s="83"/>
      <c r="D45" s="32"/>
      <c r="E45" s="72"/>
      <c r="F45" s="80">
        <v>56893133.84</v>
      </c>
      <c r="G45" s="83"/>
      <c r="H45" s="83"/>
      <c r="I45" s="83"/>
      <c r="J45" s="83"/>
      <c r="K45" s="83"/>
      <c r="L45" s="83"/>
      <c r="M45" s="83"/>
      <c r="N45" s="83"/>
      <c r="O45" s="56"/>
      <c r="P45" s="83"/>
      <c r="Q45" s="83"/>
      <c r="R45" s="45">
        <f>SUM(F45:Q45)</f>
        <v>56893133.84</v>
      </c>
      <c r="U45" s="91"/>
    </row>
    <row r="46" spans="1:18" ht="6.75" customHeight="1">
      <c r="A46" s="10"/>
      <c r="B46" s="12"/>
      <c r="C46" s="98"/>
      <c r="D46" s="27"/>
      <c r="E46" s="22"/>
      <c r="F46" s="21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43"/>
    </row>
    <row r="47" spans="1:21" s="17" customFormat="1" ht="48" customHeight="1">
      <c r="A47" s="34"/>
      <c r="B47" s="35" t="s">
        <v>49</v>
      </c>
      <c r="C47" s="99"/>
      <c r="D47" s="37">
        <f>+D43+D45</f>
        <v>574674265.5999999</v>
      </c>
      <c r="E47" s="37">
        <f>+E43+E45</f>
        <v>621474000</v>
      </c>
      <c r="F47" s="40">
        <f aca="true" t="shared" si="6" ref="F47:P47">+F43+F45</f>
        <v>74229171.44</v>
      </c>
      <c r="G47" s="84">
        <f t="shared" si="6"/>
        <v>0</v>
      </c>
      <c r="H47" s="84">
        <f t="shared" si="6"/>
        <v>0</v>
      </c>
      <c r="I47" s="84">
        <f t="shared" si="6"/>
        <v>0</v>
      </c>
      <c r="J47" s="84">
        <f t="shared" si="6"/>
        <v>0</v>
      </c>
      <c r="K47" s="84">
        <f t="shared" si="6"/>
        <v>0</v>
      </c>
      <c r="L47" s="84">
        <f t="shared" si="6"/>
        <v>0</v>
      </c>
      <c r="M47" s="84">
        <f t="shared" si="6"/>
        <v>0</v>
      </c>
      <c r="N47" s="84">
        <f t="shared" si="6"/>
        <v>0</v>
      </c>
      <c r="O47" s="84">
        <f t="shared" si="6"/>
        <v>0</v>
      </c>
      <c r="P47" s="84">
        <f t="shared" si="6"/>
        <v>0</v>
      </c>
      <c r="Q47" s="84">
        <f>Q43+Q45</f>
        <v>0</v>
      </c>
      <c r="R47" s="40">
        <f>SUM(F47:Q47)</f>
        <v>74229171.44</v>
      </c>
      <c r="U47" s="91"/>
    </row>
    <row r="48" spans="6:18" ht="15"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6:18" ht="15"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6:18" ht="15"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5">
      <c r="A51" s="6" t="s">
        <v>55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6:18" ht="15"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5">
      <c r="A53" s="6" t="s">
        <v>53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6:18" ht="15"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6:18" ht="15"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6:18" ht="15"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6:18" ht="15"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6:18" ht="15"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6:18" ht="15"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6:18" ht="15"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6:18" ht="15"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6:18" ht="15"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6:18" ht="15"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6:18" ht="15"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6:18" ht="15"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6:18" ht="15"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6:18" ht="15"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6:18" ht="15"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6:18" ht="15"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6:18" ht="15"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6:18" ht="15"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6:18" ht="15"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6:18" ht="15"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6:18" ht="15"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6:18" ht="15"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6:18" ht="15"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6:18" ht="15"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6:18" ht="15"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6:18" ht="15"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6:18" ht="15"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6:18" ht="15"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6:18" ht="15"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6:18" ht="15"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6:18" ht="15"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6:18" ht="15"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6:18" ht="15"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6:18" ht="15"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6:18" ht="15"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6:18" ht="15"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6:18" ht="15"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6:18" ht="15"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6:18" ht="15"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6:18" ht="15"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6:18" ht="15"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6:18" ht="15"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6:18" ht="15"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39"/>
  <sheetViews>
    <sheetView tabSelected="1"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38.7109375" style="0" customWidth="1"/>
    <col min="2" max="2" width="16.421875" style="0" customWidth="1"/>
    <col min="3" max="4" width="13.7109375" style="0" customWidth="1"/>
    <col min="5" max="11" width="13.8515625" style="0" customWidth="1"/>
    <col min="12" max="12" width="13.140625" style="0" customWidth="1"/>
    <col min="13" max="13" width="11.7109375" style="0" customWidth="1"/>
    <col min="14" max="14" width="14.421875" style="0" customWidth="1"/>
    <col min="15" max="15" width="15.7109375" style="0" customWidth="1"/>
    <col min="16" max="16" width="14.8515625" style="0" customWidth="1"/>
  </cols>
  <sheetData>
    <row r="4" spans="1:14" ht="35.25" customHeight="1">
      <c r="A4" s="137" t="s">
        <v>51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40"/>
    </row>
    <row r="5" spans="1:14" ht="12.75">
      <c r="A5" s="130"/>
      <c r="B5" s="141" t="s">
        <v>50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2" t="s">
        <v>35</v>
      </c>
    </row>
    <row r="6" spans="1:14" ht="12" customHeight="1">
      <c r="A6" s="130"/>
      <c r="B6" s="135" t="s">
        <v>170</v>
      </c>
      <c r="C6" s="135" t="s">
        <v>171</v>
      </c>
      <c r="D6" s="135" t="s">
        <v>181</v>
      </c>
      <c r="E6" s="135" t="s">
        <v>172</v>
      </c>
      <c r="F6" s="135" t="s">
        <v>173</v>
      </c>
      <c r="G6" s="135" t="s">
        <v>174</v>
      </c>
      <c r="H6" s="135" t="s">
        <v>175</v>
      </c>
      <c r="I6" s="135" t="s">
        <v>176</v>
      </c>
      <c r="J6" s="135" t="s">
        <v>177</v>
      </c>
      <c r="K6" s="135" t="s">
        <v>178</v>
      </c>
      <c r="L6" s="135" t="s">
        <v>179</v>
      </c>
      <c r="M6" s="135" t="s">
        <v>180</v>
      </c>
      <c r="N6" s="142"/>
    </row>
    <row r="7" spans="1:14" ht="12" customHeight="1">
      <c r="A7" s="138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43"/>
    </row>
    <row r="8" spans="1:14" ht="36" customHeight="1">
      <c r="A8" s="77" t="s">
        <v>0</v>
      </c>
      <c r="B8" s="73">
        <f>+'2023'!F11</f>
        <v>4347297.09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52">
        <f aca="true" t="shared" si="0" ref="N8:N13">SUM(B8:M8)</f>
        <v>4347297.09</v>
      </c>
    </row>
    <row r="9" spans="1:14" ht="19.5" customHeight="1">
      <c r="A9" s="92" t="s">
        <v>44</v>
      </c>
      <c r="B9" s="18">
        <f>+'2023'!F13</f>
        <v>278215.86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53">
        <f t="shared" si="0"/>
        <v>278215.86</v>
      </c>
    </row>
    <row r="10" spans="1:14" ht="19.5" customHeight="1">
      <c r="A10" s="93" t="s">
        <v>45</v>
      </c>
      <c r="B10" s="18">
        <f>+'2023'!F14+'2023'!F17</f>
        <v>10767960.52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53">
        <f t="shared" si="0"/>
        <v>10767960.52</v>
      </c>
    </row>
    <row r="11" spans="1:14" ht="19.5" customHeight="1">
      <c r="A11" s="93" t="s">
        <v>46</v>
      </c>
      <c r="B11" s="18">
        <f>+'2023'!F15+'2023'!F16</f>
        <v>2521260.79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53">
        <f t="shared" si="0"/>
        <v>2521260.79</v>
      </c>
    </row>
    <row r="12" spans="1:14" ht="19.5" customHeight="1">
      <c r="A12" s="93" t="s">
        <v>47</v>
      </c>
      <c r="B12" s="19">
        <f>+'2023'!F20+'2023'!F21+'2023'!F22+'2023'!F23+'2023'!F24+'2023'!F25+'2023'!F26</f>
        <v>320.4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53">
        <f t="shared" si="0"/>
        <v>320.4</v>
      </c>
    </row>
    <row r="13" spans="1:15" ht="19.5" customHeight="1">
      <c r="A13" s="94" t="s">
        <v>48</v>
      </c>
      <c r="B13" s="18">
        <f>+'2023'!F19+'2023'!F18</f>
        <v>153302.38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55">
        <f t="shared" si="0"/>
        <v>153302.38</v>
      </c>
      <c r="O13" s="100"/>
    </row>
    <row r="14" spans="1:14" ht="42.75" customHeight="1">
      <c r="A14" s="77" t="s">
        <v>43</v>
      </c>
      <c r="B14" s="74">
        <f>SUM(B9:B13)</f>
        <v>13721059.95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5"/>
      <c r="N14" s="52">
        <f>SUM(N9:N13)</f>
        <v>13721059.95</v>
      </c>
    </row>
    <row r="15" spans="1:14" ht="34.5" customHeight="1">
      <c r="A15" s="1" t="s">
        <v>39</v>
      </c>
      <c r="B15" s="73">
        <f>+'2023'!F41</f>
        <v>890168.72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52">
        <f>SUM(B15:M15)</f>
        <v>890168.72</v>
      </c>
    </row>
    <row r="16" spans="1:14" ht="36" customHeight="1">
      <c r="A16" s="105" t="s">
        <v>40</v>
      </c>
      <c r="B16" s="108">
        <f>+B8+B14+B15</f>
        <v>18958525.759999998</v>
      </c>
      <c r="C16" s="106"/>
      <c r="D16" s="106"/>
      <c r="E16" s="106"/>
      <c r="F16" s="116"/>
      <c r="G16" s="106"/>
      <c r="H16" s="106"/>
      <c r="I16" s="106"/>
      <c r="J16" s="106"/>
      <c r="K16" s="106"/>
      <c r="L16" s="106"/>
      <c r="M16" s="106"/>
      <c r="N16" s="109">
        <f>+N8+N14+N15</f>
        <v>18958525.759999998</v>
      </c>
    </row>
    <row r="17" spans="1:14" ht="37.5" customHeight="1">
      <c r="A17" s="77" t="s">
        <v>168</v>
      </c>
      <c r="B17" s="73">
        <v>66583018</v>
      </c>
      <c r="C17" s="73"/>
      <c r="D17" s="73"/>
      <c r="E17" s="115"/>
      <c r="F17" s="115"/>
      <c r="G17" s="73"/>
      <c r="H17" s="73"/>
      <c r="I17" s="73"/>
      <c r="J17" s="73"/>
      <c r="K17" s="73"/>
      <c r="L17" s="73"/>
      <c r="M17" s="73"/>
      <c r="N17" s="52">
        <f>SUM(B17:M17)</f>
        <v>66583018</v>
      </c>
    </row>
    <row r="18" spans="1:14" ht="53.25" customHeight="1">
      <c r="A18" s="117" t="s">
        <v>110</v>
      </c>
      <c r="B18" s="109">
        <f>B16+B17</f>
        <v>85541543.75999999</v>
      </c>
      <c r="C18" s="107"/>
      <c r="D18" s="107"/>
      <c r="E18" s="113"/>
      <c r="F18" s="113"/>
      <c r="G18" s="107"/>
      <c r="H18" s="107"/>
      <c r="I18" s="107"/>
      <c r="J18" s="107"/>
      <c r="K18" s="107"/>
      <c r="L18" s="107"/>
      <c r="M18" s="107"/>
      <c r="N18" s="109">
        <f>N16+N17</f>
        <v>85541543.75999999</v>
      </c>
    </row>
    <row r="19" spans="1:14" ht="40.5" customHeight="1">
      <c r="A19" s="77" t="s">
        <v>111</v>
      </c>
      <c r="B19" s="5">
        <v>97603</v>
      </c>
      <c r="C19" s="73"/>
      <c r="D19" s="73"/>
      <c r="E19" s="114"/>
      <c r="F19" s="110"/>
      <c r="G19" s="110"/>
      <c r="H19" s="110"/>
      <c r="I19" s="110"/>
      <c r="J19" s="110"/>
      <c r="K19" s="110"/>
      <c r="L19" s="110"/>
      <c r="M19" s="110"/>
      <c r="N19" s="111">
        <f>SUM(B19:M19)</f>
        <v>97603</v>
      </c>
    </row>
    <row r="20" spans="1:14" ht="45.75" customHeight="1">
      <c r="A20" s="95" t="s">
        <v>49</v>
      </c>
      <c r="B20" s="95">
        <f>+B18-B19</f>
        <v>85443940.75999999</v>
      </c>
      <c r="C20" s="95"/>
      <c r="D20" s="112"/>
      <c r="E20" s="95"/>
      <c r="F20" s="112"/>
      <c r="G20" s="95"/>
      <c r="H20" s="95"/>
      <c r="I20" s="95"/>
      <c r="J20" s="95"/>
      <c r="K20" s="95"/>
      <c r="L20" s="95"/>
      <c r="M20" s="95"/>
      <c r="N20" s="95">
        <f>+N18-N19</f>
        <v>85443940.75999999</v>
      </c>
    </row>
    <row r="21" ht="12.75">
      <c r="A21" s="96"/>
    </row>
    <row r="22" ht="35.25" customHeight="1">
      <c r="A22" s="96"/>
    </row>
    <row r="23" spans="1:14" ht="36" customHeight="1">
      <c r="A23" s="137" t="s">
        <v>51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40"/>
    </row>
    <row r="24" spans="1:14" ht="36" customHeight="1">
      <c r="A24" s="130"/>
      <c r="B24" s="141" t="s">
        <v>50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2" t="s">
        <v>35</v>
      </c>
    </row>
    <row r="25" spans="1:14" ht="12.75">
      <c r="A25" s="130"/>
      <c r="B25" s="135" t="s">
        <v>183</v>
      </c>
      <c r="C25" s="135" t="s">
        <v>184</v>
      </c>
      <c r="D25" s="135" t="s">
        <v>185</v>
      </c>
      <c r="E25" s="135" t="s">
        <v>186</v>
      </c>
      <c r="F25" s="135" t="s">
        <v>187</v>
      </c>
      <c r="G25" s="135" t="s">
        <v>188</v>
      </c>
      <c r="H25" s="135" t="s">
        <v>189</v>
      </c>
      <c r="I25" s="135" t="s">
        <v>190</v>
      </c>
      <c r="J25" s="135" t="s">
        <v>191</v>
      </c>
      <c r="K25" s="135" t="s">
        <v>192</v>
      </c>
      <c r="L25" s="135" t="s">
        <v>193</v>
      </c>
      <c r="M25" s="135" t="s">
        <v>194</v>
      </c>
      <c r="N25" s="142"/>
    </row>
    <row r="26" spans="1:14" ht="12.75">
      <c r="A26" s="138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43"/>
    </row>
    <row r="27" spans="1:14" ht="36" customHeight="1">
      <c r="A27" s="77" t="s">
        <v>0</v>
      </c>
      <c r="B27" s="73">
        <f>+'2024'!F11</f>
        <v>3630997.36</v>
      </c>
      <c r="C27" s="73">
        <f>+'2024'!G11</f>
        <v>0</v>
      </c>
      <c r="D27" s="73">
        <f>+'2024'!H11</f>
        <v>0</v>
      </c>
      <c r="E27" s="73">
        <f>+'2024'!I11</f>
        <v>0</v>
      </c>
      <c r="F27" s="73">
        <f>+'2024'!J11</f>
        <v>0</v>
      </c>
      <c r="G27" s="73">
        <f>+'2024'!K11</f>
        <v>0</v>
      </c>
      <c r="H27" s="73">
        <f>+'2024'!L11</f>
        <v>0</v>
      </c>
      <c r="I27" s="73">
        <f>+'2024'!M11</f>
        <v>0</v>
      </c>
      <c r="J27" s="73">
        <f>+'2024'!N11</f>
        <v>0</v>
      </c>
      <c r="K27" s="73">
        <f>+'2024'!O11</f>
        <v>0</v>
      </c>
      <c r="L27" s="73">
        <f>+'2024'!P11</f>
        <v>0</v>
      </c>
      <c r="M27" s="73">
        <f>+'2024'!Q11</f>
        <v>0</v>
      </c>
      <c r="N27" s="52">
        <f aca="true" t="shared" si="1" ref="N27:N32">SUM(B27:M27)</f>
        <v>3630997.36</v>
      </c>
    </row>
    <row r="28" spans="1:14" ht="19.5" customHeight="1">
      <c r="A28" s="92" t="s">
        <v>44</v>
      </c>
      <c r="B28" s="18">
        <f>+'2024'!F13</f>
        <v>325075.39</v>
      </c>
      <c r="C28" s="18">
        <f>+'2024'!G13</f>
        <v>0</v>
      </c>
      <c r="D28" s="18">
        <f>+'2024'!H13</f>
        <v>0</v>
      </c>
      <c r="E28" s="18">
        <f>+'2024'!I13</f>
        <v>0</v>
      </c>
      <c r="F28" s="18">
        <f>+'2024'!J13</f>
        <v>0</v>
      </c>
      <c r="G28" s="18">
        <f>+'2024'!K13</f>
        <v>0</v>
      </c>
      <c r="H28" s="18">
        <f>+'2024'!L13</f>
        <v>0</v>
      </c>
      <c r="I28" s="18">
        <f>+'2024'!M13</f>
        <v>0</v>
      </c>
      <c r="J28" s="18">
        <f>+'2024'!N13</f>
        <v>0</v>
      </c>
      <c r="K28" s="18">
        <f>+'2024'!O13</f>
        <v>0</v>
      </c>
      <c r="L28" s="18">
        <f>+'2024'!P13</f>
        <v>0</v>
      </c>
      <c r="M28" s="18">
        <f>+'2024'!Q13</f>
        <v>0</v>
      </c>
      <c r="N28" s="53">
        <f t="shared" si="1"/>
        <v>325075.39</v>
      </c>
    </row>
    <row r="29" spans="1:14" ht="19.5" customHeight="1">
      <c r="A29" s="93" t="s">
        <v>45</v>
      </c>
      <c r="B29" s="18">
        <f>+'2024'!F14+'2024'!F17</f>
        <v>10232623.56</v>
      </c>
      <c r="C29" s="18">
        <f>+'2024'!G14+'2024'!G17</f>
        <v>0</v>
      </c>
      <c r="D29" s="18">
        <f>+'2024'!H14+'2024'!H17</f>
        <v>0</v>
      </c>
      <c r="E29" s="18">
        <f>+'2024'!I14+'2024'!I17</f>
        <v>0</v>
      </c>
      <c r="F29" s="18">
        <f>+'2024'!J14+'2024'!J17</f>
        <v>0</v>
      </c>
      <c r="G29" s="18">
        <f>+'2024'!K14+'2024'!K17</f>
        <v>0</v>
      </c>
      <c r="H29" s="18">
        <f>+'2024'!L14+'2024'!L17</f>
        <v>0</v>
      </c>
      <c r="I29" s="18">
        <f>+'2024'!M14+'2024'!M17</f>
        <v>0</v>
      </c>
      <c r="J29" s="18">
        <f>+'2024'!N14+'2024'!N17</f>
        <v>0</v>
      </c>
      <c r="K29" s="18">
        <f>+'2024'!O14+'2024'!O17</f>
        <v>0</v>
      </c>
      <c r="L29" s="18">
        <f>+'2024'!P14+'2024'!P17</f>
        <v>0</v>
      </c>
      <c r="M29" s="18">
        <f>+'2024'!Q14+'2024'!Q17</f>
        <v>0</v>
      </c>
      <c r="N29" s="53">
        <f t="shared" si="1"/>
        <v>10232623.56</v>
      </c>
    </row>
    <row r="30" spans="1:14" ht="19.5" customHeight="1">
      <c r="A30" s="93" t="s">
        <v>46</v>
      </c>
      <c r="B30" s="18">
        <f>+'2024'!F15+'2024'!F16</f>
        <v>2109733.62</v>
      </c>
      <c r="C30" s="18">
        <f>+'2024'!G15+'2024'!G16</f>
        <v>0</v>
      </c>
      <c r="D30" s="18">
        <f>+'2024'!H15+'2024'!H16</f>
        <v>0</v>
      </c>
      <c r="E30" s="18">
        <f>+'2024'!I15+'2024'!I16</f>
        <v>0</v>
      </c>
      <c r="F30" s="18">
        <f>+'2024'!J15+'2024'!J16</f>
        <v>0</v>
      </c>
      <c r="G30" s="18">
        <f>+'2024'!K15+'2024'!K16</f>
        <v>0</v>
      </c>
      <c r="H30" s="18">
        <f>+'2024'!L15+'2024'!L16</f>
        <v>0</v>
      </c>
      <c r="I30" s="18">
        <f>+'2024'!M15+'2024'!M16</f>
        <v>0</v>
      </c>
      <c r="J30" s="18">
        <f>+'2024'!N15+'2024'!N16</f>
        <v>0</v>
      </c>
      <c r="K30" s="18">
        <f>+'2024'!O15+'2024'!O16</f>
        <v>0</v>
      </c>
      <c r="L30" s="18">
        <f>+'2024'!P15+'2024'!P16</f>
        <v>0</v>
      </c>
      <c r="M30" s="18">
        <f>+'2024'!Q15+'2024'!Q16</f>
        <v>0</v>
      </c>
      <c r="N30" s="53">
        <f t="shared" si="1"/>
        <v>2109733.62</v>
      </c>
    </row>
    <row r="31" spans="1:14" ht="19.5" customHeight="1">
      <c r="A31" s="93" t="s">
        <v>47</v>
      </c>
      <c r="B31" s="19">
        <f>+'2024'!F20+'2024'!F21+'2024'!F22+'2024'!F23+'2024'!F24+'2024'!F25+'2024'!F26+'2024'!F27</f>
        <v>2416.28</v>
      </c>
      <c r="C31" s="19">
        <f>+'2024'!G20+'2024'!G21+'2024'!G22+'2024'!G23+'2024'!G24+'2024'!G25+'2024'!G26+'2024'!G27</f>
        <v>0</v>
      </c>
      <c r="D31" s="19">
        <f>+'2024'!H20+'2024'!H21+'2024'!H22+'2024'!H23+'2024'!H24+'2024'!H25+'2024'!H26+'2024'!H27</f>
        <v>0</v>
      </c>
      <c r="E31" s="19">
        <f>+'2024'!I20+'2024'!I21+'2024'!I22+'2024'!I23+'2024'!I24+'2024'!I25+'2024'!I26+'2024'!I27</f>
        <v>0</v>
      </c>
      <c r="F31" s="19">
        <f>+'2024'!J20+'2024'!J21+'2024'!J22+'2024'!J23+'2024'!J24+'2024'!J25+'2024'!J26+'2024'!J27</f>
        <v>0</v>
      </c>
      <c r="G31" s="19">
        <f>+'2024'!K20+'2024'!K21+'2024'!K22+'2024'!K23+'2024'!K24+'2024'!K25+'2024'!K26+'2024'!K27</f>
        <v>0</v>
      </c>
      <c r="H31" s="19">
        <f>+'2024'!L20+'2024'!L21+'2024'!L22+'2024'!L23+'2024'!L24+'2024'!L25+'2024'!L26+'2024'!L27</f>
        <v>0</v>
      </c>
      <c r="I31" s="19">
        <f>+'2024'!M20+'2024'!M21+'2024'!M22+'2024'!M23+'2024'!M24+'2024'!M25+'2024'!M26+'2024'!M27</f>
        <v>0</v>
      </c>
      <c r="J31" s="19">
        <f>+'2024'!N20+'2024'!N21+'2024'!N22+'2024'!N23+'2024'!N24+'2024'!N25+'2024'!N26+'2024'!N27</f>
        <v>0</v>
      </c>
      <c r="K31" s="19">
        <f>+'2024'!O20+'2024'!O21+'2024'!O22+'2024'!O23+'2024'!O24+'2024'!O25+'2024'!O26+'2024'!O27</f>
        <v>0</v>
      </c>
      <c r="L31" s="19">
        <f>+'2024'!P20+'2024'!P21+'2024'!P22+'2024'!P23+'2024'!P24+'2024'!P25+'2024'!P26+'2024'!P27</f>
        <v>0</v>
      </c>
      <c r="M31" s="19">
        <f>+'2024'!Q20+'2024'!Q21+'2024'!Q22+'2024'!Q23+'2024'!Q24+'2024'!Q25+'2024'!Q26+'2024'!Q27</f>
        <v>0</v>
      </c>
      <c r="N31" s="53">
        <f t="shared" si="1"/>
        <v>2416.28</v>
      </c>
    </row>
    <row r="32" spans="1:14" ht="19.5" customHeight="1">
      <c r="A32" s="94" t="s">
        <v>48</v>
      </c>
      <c r="B32" s="18">
        <f>+'2024'!F18+'2024'!F19</f>
        <v>220791.97</v>
      </c>
      <c r="C32" s="18">
        <f>+'2024'!G18+'2024'!G19</f>
        <v>0</v>
      </c>
      <c r="D32" s="18">
        <f>+'2024'!H18+'2024'!H19</f>
        <v>0</v>
      </c>
      <c r="E32" s="18">
        <f>+'2024'!I18+'2024'!I19</f>
        <v>0</v>
      </c>
      <c r="F32" s="18">
        <f>+'2024'!J18+'2024'!J19</f>
        <v>0</v>
      </c>
      <c r="G32" s="18">
        <f>+'2024'!K18+'2024'!K19</f>
        <v>0</v>
      </c>
      <c r="H32" s="18">
        <f>+'2024'!L18+'2024'!L19</f>
        <v>0</v>
      </c>
      <c r="I32" s="18">
        <f>+'2024'!M18+'2024'!M19</f>
        <v>0</v>
      </c>
      <c r="J32" s="18">
        <f>+'2024'!N18+'2024'!N19</f>
        <v>0</v>
      </c>
      <c r="K32" s="18">
        <f>+'2024'!O18+'2024'!O19</f>
        <v>0</v>
      </c>
      <c r="L32" s="18">
        <f>+'2024'!P18+'2024'!P19</f>
        <v>0</v>
      </c>
      <c r="M32" s="18">
        <f>+'2024'!Q18+'2024'!Q19</f>
        <v>0</v>
      </c>
      <c r="N32" s="55">
        <f t="shared" si="1"/>
        <v>220791.97</v>
      </c>
    </row>
    <row r="33" spans="1:14" ht="36" customHeight="1">
      <c r="A33" s="77" t="s">
        <v>43</v>
      </c>
      <c r="B33" s="74">
        <f aca="true" t="shared" si="2" ref="B33:L33">SUM(B28:B32)</f>
        <v>12890640.82</v>
      </c>
      <c r="C33" s="2">
        <f t="shared" si="2"/>
        <v>0</v>
      </c>
      <c r="D33" s="2">
        <f t="shared" si="2"/>
        <v>0</v>
      </c>
      <c r="E33" s="2">
        <f t="shared" si="2"/>
        <v>0</v>
      </c>
      <c r="F33" s="2">
        <f t="shared" si="2"/>
        <v>0</v>
      </c>
      <c r="G33" s="2">
        <f t="shared" si="2"/>
        <v>0</v>
      </c>
      <c r="H33" s="2">
        <f t="shared" si="2"/>
        <v>0</v>
      </c>
      <c r="I33" s="2">
        <f t="shared" si="2"/>
        <v>0</v>
      </c>
      <c r="J33" s="2">
        <f t="shared" si="2"/>
        <v>0</v>
      </c>
      <c r="K33" s="2">
        <f t="shared" si="2"/>
        <v>0</v>
      </c>
      <c r="L33" s="2">
        <f t="shared" si="2"/>
        <v>0</v>
      </c>
      <c r="M33" s="5">
        <f>SUM(M28:M32)</f>
        <v>0</v>
      </c>
      <c r="N33" s="52">
        <f>SUM(N28:N32)</f>
        <v>12890640.82</v>
      </c>
    </row>
    <row r="34" spans="1:14" ht="36" customHeight="1">
      <c r="A34" s="1" t="s">
        <v>39</v>
      </c>
      <c r="B34" s="73">
        <f>+'2024'!F41</f>
        <v>814399.42</v>
      </c>
      <c r="C34" s="73">
        <f>+'2024'!G41</f>
        <v>0</v>
      </c>
      <c r="D34" s="73">
        <f>+'2024'!H41</f>
        <v>0</v>
      </c>
      <c r="E34" s="73">
        <f>+'2024'!I41</f>
        <v>0</v>
      </c>
      <c r="F34" s="73">
        <f>+'2024'!J41</f>
        <v>0</v>
      </c>
      <c r="G34" s="73">
        <f>+'2024'!K41</f>
        <v>0</v>
      </c>
      <c r="H34" s="73">
        <f>+'2024'!L41</f>
        <v>0</v>
      </c>
      <c r="I34" s="73">
        <f>+'2024'!M41</f>
        <v>0</v>
      </c>
      <c r="J34" s="73">
        <f>+'2024'!N41</f>
        <v>0</v>
      </c>
      <c r="K34" s="73">
        <f>+'2024'!O41</f>
        <v>0</v>
      </c>
      <c r="L34" s="73">
        <f>+'2024'!P41</f>
        <v>0</v>
      </c>
      <c r="M34" s="73">
        <f>+'2024'!Q41</f>
        <v>0</v>
      </c>
      <c r="N34" s="52">
        <f>SUM(B34:M34)</f>
        <v>814399.42</v>
      </c>
    </row>
    <row r="35" spans="1:14" ht="43.5" customHeight="1">
      <c r="A35" s="105" t="s">
        <v>40</v>
      </c>
      <c r="B35" s="108">
        <f>+B27+B33+B34</f>
        <v>17336037.6</v>
      </c>
      <c r="C35" s="106">
        <f>+C27+C33+C34</f>
        <v>0</v>
      </c>
      <c r="D35" s="106">
        <f>+D27+D33+D34</f>
        <v>0</v>
      </c>
      <c r="E35" s="106">
        <f>+E27+E33+E34</f>
        <v>0</v>
      </c>
      <c r="F35" s="116">
        <f>+F27+F33+F34</f>
        <v>0</v>
      </c>
      <c r="G35" s="106">
        <f aca="true" t="shared" si="3" ref="G35:N35">+G27+G33+G34</f>
        <v>0</v>
      </c>
      <c r="H35" s="106">
        <f t="shared" si="3"/>
        <v>0</v>
      </c>
      <c r="I35" s="106">
        <f t="shared" si="3"/>
        <v>0</v>
      </c>
      <c r="J35" s="106">
        <f t="shared" si="3"/>
        <v>0</v>
      </c>
      <c r="K35" s="106">
        <f t="shared" si="3"/>
        <v>0</v>
      </c>
      <c r="L35" s="106">
        <f t="shared" si="3"/>
        <v>0</v>
      </c>
      <c r="M35" s="106">
        <f t="shared" si="3"/>
        <v>0</v>
      </c>
      <c r="N35" s="109">
        <f t="shared" si="3"/>
        <v>17336037.6</v>
      </c>
    </row>
    <row r="36" spans="1:14" ht="45.75" customHeight="1">
      <c r="A36" s="77" t="s">
        <v>168</v>
      </c>
      <c r="B36" s="73">
        <f>+'2024'!F45</f>
        <v>56893133.84</v>
      </c>
      <c r="C36" s="73">
        <f>+'2024'!G45</f>
        <v>0</v>
      </c>
      <c r="D36" s="73">
        <f>+'2024'!H45</f>
        <v>0</v>
      </c>
      <c r="E36" s="73">
        <f>+'2024'!I45</f>
        <v>0</v>
      </c>
      <c r="F36" s="73">
        <f>+'2024'!J45</f>
        <v>0</v>
      </c>
      <c r="G36" s="73">
        <f>+'2024'!K45</f>
        <v>0</v>
      </c>
      <c r="H36" s="73">
        <f>+'2024'!L45</f>
        <v>0</v>
      </c>
      <c r="I36" s="73">
        <f>+'2024'!M45</f>
        <v>0</v>
      </c>
      <c r="J36" s="73">
        <f>+'2024'!N45</f>
        <v>0</v>
      </c>
      <c r="K36" s="73">
        <f>+'2024'!O45</f>
        <v>0</v>
      </c>
      <c r="L36" s="73">
        <f>+'2024'!P45</f>
        <v>0</v>
      </c>
      <c r="M36" s="73">
        <f>+'2024'!Q45</f>
        <v>0</v>
      </c>
      <c r="N36" s="52">
        <f>SUM(B36:M36)</f>
        <v>56893133.84</v>
      </c>
    </row>
    <row r="37" spans="1:14" ht="47.25" customHeight="1">
      <c r="A37" s="117" t="s">
        <v>110</v>
      </c>
      <c r="B37" s="109">
        <f aca="true" t="shared" si="4" ref="B37:M37">B35+B36</f>
        <v>74229171.44</v>
      </c>
      <c r="C37" s="109">
        <f t="shared" si="4"/>
        <v>0</v>
      </c>
      <c r="D37" s="109">
        <f t="shared" si="4"/>
        <v>0</v>
      </c>
      <c r="E37" s="109">
        <f t="shared" si="4"/>
        <v>0</v>
      </c>
      <c r="F37" s="109">
        <f t="shared" si="4"/>
        <v>0</v>
      </c>
      <c r="G37" s="109">
        <f t="shared" si="4"/>
        <v>0</v>
      </c>
      <c r="H37" s="109">
        <f t="shared" si="4"/>
        <v>0</v>
      </c>
      <c r="I37" s="109">
        <f t="shared" si="4"/>
        <v>0</v>
      </c>
      <c r="J37" s="109">
        <f t="shared" si="4"/>
        <v>0</v>
      </c>
      <c r="K37" s="109">
        <f t="shared" si="4"/>
        <v>0</v>
      </c>
      <c r="L37" s="109">
        <f t="shared" si="4"/>
        <v>0</v>
      </c>
      <c r="M37" s="109">
        <f t="shared" si="4"/>
        <v>0</v>
      </c>
      <c r="N37" s="109">
        <f>N35+N36</f>
        <v>74229171.44</v>
      </c>
    </row>
    <row r="38" spans="1:14" ht="37.5" customHeight="1">
      <c r="A38" s="77" t="s">
        <v>111</v>
      </c>
      <c r="B38" s="5">
        <v>1018117</v>
      </c>
      <c r="C38" s="73">
        <v>0</v>
      </c>
      <c r="D38" s="73">
        <v>0</v>
      </c>
      <c r="E38" s="114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1">
        <f>SUM(B38:M38)</f>
        <v>1018117</v>
      </c>
    </row>
    <row r="39" spans="1:14" ht="52.5" customHeight="1">
      <c r="A39" s="95" t="s">
        <v>49</v>
      </c>
      <c r="B39" s="95">
        <f>+B37-B38</f>
        <v>73211054.44</v>
      </c>
      <c r="C39" s="95">
        <f aca="true" t="shared" si="5" ref="C39:L39">+C37-C38</f>
        <v>0</v>
      </c>
      <c r="D39" s="112">
        <f t="shared" si="5"/>
        <v>0</v>
      </c>
      <c r="E39" s="95">
        <f t="shared" si="5"/>
        <v>0</v>
      </c>
      <c r="F39" s="112">
        <f t="shared" si="5"/>
        <v>0</v>
      </c>
      <c r="G39" s="95">
        <f t="shared" si="5"/>
        <v>0</v>
      </c>
      <c r="H39" s="95">
        <f t="shared" si="5"/>
        <v>0</v>
      </c>
      <c r="I39" s="95">
        <f t="shared" si="5"/>
        <v>0</v>
      </c>
      <c r="J39" s="95">
        <f t="shared" si="5"/>
        <v>0</v>
      </c>
      <c r="K39" s="95">
        <f t="shared" si="5"/>
        <v>0</v>
      </c>
      <c r="L39" s="95">
        <f t="shared" si="5"/>
        <v>0</v>
      </c>
      <c r="M39" s="95">
        <f>+M37-M38</f>
        <v>0</v>
      </c>
      <c r="N39" s="95">
        <f>+N37-N38</f>
        <v>73211054.44</v>
      </c>
    </row>
  </sheetData>
  <sheetProtection/>
  <mergeCells count="32">
    <mergeCell ref="A4:A7"/>
    <mergeCell ref="H6:H7"/>
    <mergeCell ref="I6:I7"/>
    <mergeCell ref="J6:J7"/>
    <mergeCell ref="K6:K7"/>
    <mergeCell ref="L6:L7"/>
    <mergeCell ref="G6:G7"/>
    <mergeCell ref="M6:M7"/>
    <mergeCell ref="B4:N4"/>
    <mergeCell ref="B5:M5"/>
    <mergeCell ref="N5:N7"/>
    <mergeCell ref="B6:B7"/>
    <mergeCell ref="C6:C7"/>
    <mergeCell ref="D6:D7"/>
    <mergeCell ref="E6:E7"/>
    <mergeCell ref="F6:F7"/>
    <mergeCell ref="A23:A26"/>
    <mergeCell ref="B23:N23"/>
    <mergeCell ref="B24:M24"/>
    <mergeCell ref="N24:N26"/>
    <mergeCell ref="B25:B26"/>
    <mergeCell ref="C25:C26"/>
    <mergeCell ref="D25:D26"/>
    <mergeCell ref="E25:E26"/>
    <mergeCell ref="L25:L26"/>
    <mergeCell ref="M25:M26"/>
    <mergeCell ref="F25:F26"/>
    <mergeCell ref="G25:G26"/>
    <mergeCell ref="H25:H26"/>
    <mergeCell ref="I25:I26"/>
    <mergeCell ref="J25:J26"/>
    <mergeCell ref="K25:K26"/>
  </mergeCells>
  <printOptions gridLines="1"/>
  <pageMargins left="0.1968503937007874" right="0" top="0.1968503937007874" bottom="0" header="0.5118110236220472" footer="0.5118110236220472"/>
  <pageSetup fitToHeight="1" fitToWidth="1" horizontalDpi="600" verticalDpi="600" orientation="landscape" paperSize="9" scale="52" r:id="rId1"/>
  <ignoredErrors>
    <ignoredError sqref="N16 N18 N14 N33 N35 N37" formula="1"/>
    <ignoredError sqref="N19 B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1"/>
  <sheetViews>
    <sheetView zoomScalePageLayoutView="0" workbookViewId="0" topLeftCell="A1">
      <pane xSplit="4" ySplit="2" topLeftCell="P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5" sqref="C5"/>
    </sheetView>
  </sheetViews>
  <sheetFormatPr defaultColWidth="9.140625" defaultRowHeight="12.75"/>
  <cols>
    <col min="1" max="1" width="13.28125" style="6" customWidth="1"/>
    <col min="2" max="2" width="39.421875" style="6" customWidth="1"/>
    <col min="3" max="3" width="22.28125" style="6" customWidth="1"/>
    <col min="4" max="4" width="20.28125" style="6" customWidth="1"/>
    <col min="5" max="5" width="18.7109375" style="6" customWidth="1"/>
    <col min="6" max="6" width="16.140625" style="6" customWidth="1"/>
    <col min="7" max="8" width="16.7109375" style="6" customWidth="1"/>
    <col min="9" max="9" width="17.140625" style="6" customWidth="1"/>
    <col min="10" max="10" width="16.7109375" style="6" customWidth="1"/>
    <col min="11" max="11" width="16.28125" style="6" customWidth="1"/>
    <col min="12" max="12" width="17.00390625" style="6" bestFit="1" customWidth="1"/>
    <col min="13" max="17" width="15.421875" style="6" customWidth="1"/>
    <col min="18" max="18" width="18.28125" style="6" bestFit="1" customWidth="1"/>
    <col min="19" max="20" width="9.140625" style="6" customWidth="1"/>
    <col min="21" max="21" width="20.7109375" style="6" customWidth="1"/>
    <col min="22" max="16384" width="9.140625" style="6" customWidth="1"/>
  </cols>
  <sheetData>
    <row r="1" spans="1:45" ht="20.25" customHeight="1">
      <c r="A1" s="118" t="s">
        <v>75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18" ht="16.5" customHeight="1">
      <c r="A2" s="119" t="s">
        <v>42</v>
      </c>
      <c r="B2" s="122" t="s">
        <v>52</v>
      </c>
      <c r="C2" s="125">
        <v>2015</v>
      </c>
      <c r="D2" s="126"/>
      <c r="E2" s="127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1:18" ht="20.25" customHeight="1">
      <c r="A3" s="120"/>
      <c r="B3" s="123"/>
      <c r="C3" s="130" t="s">
        <v>54</v>
      </c>
      <c r="D3" s="131" t="s">
        <v>56</v>
      </c>
      <c r="E3" s="130" t="s">
        <v>41</v>
      </c>
      <c r="F3" s="133" t="s">
        <v>81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/>
    </row>
    <row r="4" spans="1:18" ht="14.25" customHeight="1">
      <c r="A4" s="120"/>
      <c r="B4" s="123"/>
      <c r="C4" s="130"/>
      <c r="D4" s="132"/>
      <c r="E4" s="130"/>
      <c r="F4" s="50" t="s">
        <v>77</v>
      </c>
      <c r="G4" s="48" t="s">
        <v>71</v>
      </c>
      <c r="H4" s="48" t="s">
        <v>78</v>
      </c>
      <c r="I4" s="48" t="s">
        <v>74</v>
      </c>
      <c r="J4" s="48" t="s">
        <v>79</v>
      </c>
      <c r="K4" s="48" t="s">
        <v>72</v>
      </c>
      <c r="L4" s="48" t="s">
        <v>80</v>
      </c>
      <c r="M4" s="48" t="s">
        <v>82</v>
      </c>
      <c r="N4" s="48" t="s">
        <v>83</v>
      </c>
      <c r="O4" s="48" t="s">
        <v>73</v>
      </c>
      <c r="P4" s="48" t="s">
        <v>76</v>
      </c>
      <c r="Q4" s="48" t="s">
        <v>84</v>
      </c>
      <c r="R4" s="49" t="s">
        <v>38</v>
      </c>
    </row>
    <row r="5" spans="1:18" ht="15">
      <c r="A5" s="121"/>
      <c r="B5" s="124"/>
      <c r="C5" s="46" t="s">
        <v>37</v>
      </c>
      <c r="D5" s="51" t="s">
        <v>37</v>
      </c>
      <c r="E5" s="47" t="s">
        <v>37</v>
      </c>
      <c r="F5" s="33" t="s">
        <v>37</v>
      </c>
      <c r="G5" s="47" t="s">
        <v>37</v>
      </c>
      <c r="H5" s="47" t="s">
        <v>37</v>
      </c>
      <c r="I5" s="47" t="s">
        <v>37</v>
      </c>
      <c r="J5" s="47" t="s">
        <v>37</v>
      </c>
      <c r="K5" s="47" t="s">
        <v>37</v>
      </c>
      <c r="L5" s="47" t="s">
        <v>37</v>
      </c>
      <c r="M5" s="47" t="s">
        <v>37</v>
      </c>
      <c r="N5" s="47" t="s">
        <v>37</v>
      </c>
      <c r="O5" s="47" t="s">
        <v>37</v>
      </c>
      <c r="P5" s="47" t="s">
        <v>37</v>
      </c>
      <c r="Q5" s="47" t="s">
        <v>37</v>
      </c>
      <c r="R5" s="47" t="s">
        <v>37</v>
      </c>
    </row>
    <row r="6" spans="1:18" ht="15">
      <c r="A6" s="7"/>
      <c r="B6" s="8"/>
      <c r="C6" s="64"/>
      <c r="D6" s="9"/>
      <c r="E6" s="5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41"/>
    </row>
    <row r="7" spans="1:18" ht="15">
      <c r="A7" s="13">
        <v>103100102</v>
      </c>
      <c r="B7" s="14" t="s">
        <v>0</v>
      </c>
      <c r="C7" s="30">
        <v>24096900</v>
      </c>
      <c r="D7" s="30">
        <v>25209595.909999996</v>
      </c>
      <c r="E7" s="30">
        <v>24990000</v>
      </c>
      <c r="F7" s="20">
        <v>1713027.9</v>
      </c>
      <c r="G7" s="20">
        <v>1812805.47</v>
      </c>
      <c r="H7" s="20">
        <v>2384186.83</v>
      </c>
      <c r="I7" s="20">
        <v>2300390.05</v>
      </c>
      <c r="J7" s="20">
        <v>2364879.18</v>
      </c>
      <c r="K7" s="20">
        <v>3080703.64</v>
      </c>
      <c r="L7" s="20">
        <v>2296043.51</v>
      </c>
      <c r="M7" s="20">
        <v>2080432.18</v>
      </c>
      <c r="N7" s="20">
        <v>2238091.98</v>
      </c>
      <c r="O7" s="20">
        <v>1970061.16</v>
      </c>
      <c r="P7" s="20">
        <v>2361571.86</v>
      </c>
      <c r="Q7" s="20">
        <v>1845980.87</v>
      </c>
      <c r="R7" s="42">
        <f>SUM(F7:Q7)</f>
        <v>26448174.630000003</v>
      </c>
    </row>
    <row r="8" spans="1:18" ht="15">
      <c r="A8" s="13">
        <v>103100103</v>
      </c>
      <c r="B8" s="14" t="s">
        <v>1</v>
      </c>
      <c r="C8" s="30">
        <v>90360</v>
      </c>
      <c r="D8" s="30">
        <v>81066.89</v>
      </c>
      <c r="E8" s="30">
        <v>80000</v>
      </c>
      <c r="F8" s="20">
        <v>0</v>
      </c>
      <c r="G8" s="20">
        <v>0</v>
      </c>
      <c r="H8" s="20">
        <v>10664.01</v>
      </c>
      <c r="I8" s="20">
        <v>10587.23</v>
      </c>
      <c r="J8" s="20">
        <v>6589.1</v>
      </c>
      <c r="K8" s="20">
        <v>5265.63</v>
      </c>
      <c r="L8" s="20">
        <v>4964.32</v>
      </c>
      <c r="M8" s="20">
        <v>5054.06</v>
      </c>
      <c r="N8" s="20">
        <v>4722.94</v>
      </c>
      <c r="O8" s="20">
        <v>4563.06</v>
      </c>
      <c r="P8" s="20">
        <v>5376.78</v>
      </c>
      <c r="Q8" s="20">
        <v>5385.72</v>
      </c>
      <c r="R8" s="42">
        <f>SUM(F8:Q8)</f>
        <v>63172.84999999999</v>
      </c>
    </row>
    <row r="9" spans="1:18" ht="15">
      <c r="A9" s="13">
        <v>103100104</v>
      </c>
      <c r="B9" s="14" t="s">
        <v>2</v>
      </c>
      <c r="C9" s="30">
        <v>452</v>
      </c>
      <c r="D9" s="30">
        <v>12675.78</v>
      </c>
      <c r="E9" s="30">
        <v>1499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22.41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42">
        <f>SUM(F9:Q9)</f>
        <v>22.41</v>
      </c>
    </row>
    <row r="10" spans="1:18" ht="15">
      <c r="A10" s="10"/>
      <c r="B10" s="12"/>
      <c r="C10" s="62"/>
      <c r="D10" s="21"/>
      <c r="E10" s="21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43"/>
    </row>
    <row r="11" spans="1:18" ht="15.75">
      <c r="A11" s="16"/>
      <c r="B11" s="3" t="s">
        <v>30</v>
      </c>
      <c r="C11" s="60">
        <f>SUM(C7:C9)</f>
        <v>24187712</v>
      </c>
      <c r="D11" s="31">
        <f>SUM(D7:D10)</f>
        <v>25303338.58</v>
      </c>
      <c r="E11" s="31">
        <f>SUM(E7:E9)</f>
        <v>25071499</v>
      </c>
      <c r="F11" s="24">
        <f aca="true" t="shared" si="0" ref="F11:R11">SUM(F7:F9)</f>
        <v>1713027.9</v>
      </c>
      <c r="G11" s="24">
        <f t="shared" si="0"/>
        <v>1812805.47</v>
      </c>
      <c r="H11" s="24">
        <f t="shared" si="0"/>
        <v>2394850.84</v>
      </c>
      <c r="I11" s="24">
        <f t="shared" si="0"/>
        <v>2310977.28</v>
      </c>
      <c r="J11" s="24">
        <f t="shared" si="0"/>
        <v>2371468.2800000003</v>
      </c>
      <c r="K11" s="24">
        <f t="shared" si="0"/>
        <v>3085991.68</v>
      </c>
      <c r="L11" s="24">
        <f t="shared" si="0"/>
        <v>2301007.8299999996</v>
      </c>
      <c r="M11" s="24">
        <f t="shared" si="0"/>
        <v>2085486.24</v>
      </c>
      <c r="N11" s="24">
        <f t="shared" si="0"/>
        <v>2242814.92</v>
      </c>
      <c r="O11" s="24">
        <f t="shared" si="0"/>
        <v>1974624.22</v>
      </c>
      <c r="P11" s="24">
        <f t="shared" si="0"/>
        <v>2366948.6399999997</v>
      </c>
      <c r="Q11" s="24">
        <f t="shared" si="0"/>
        <v>1851366.59</v>
      </c>
      <c r="R11" s="44">
        <f t="shared" si="0"/>
        <v>26511369.890000004</v>
      </c>
    </row>
    <row r="12" spans="1:18" ht="15">
      <c r="A12" s="10"/>
      <c r="B12" s="12"/>
      <c r="C12" s="63"/>
      <c r="D12" s="21"/>
      <c r="E12" s="21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43"/>
    </row>
    <row r="13" spans="1:18" ht="15">
      <c r="A13" s="13">
        <v>103100121</v>
      </c>
      <c r="B13" s="14" t="s">
        <v>3</v>
      </c>
      <c r="C13" s="30">
        <v>375439000</v>
      </c>
      <c r="D13" s="30">
        <v>378966157.34000003</v>
      </c>
      <c r="E13" s="30">
        <v>376849200</v>
      </c>
      <c r="F13" s="20">
        <v>200022.58</v>
      </c>
      <c r="G13" s="20">
        <v>28876703.06</v>
      </c>
      <c r="H13" s="20">
        <v>30514415.16</v>
      </c>
      <c r="I13" s="20">
        <v>33361996.67</v>
      </c>
      <c r="J13" s="20">
        <v>31833829.99</v>
      </c>
      <c r="K13" s="20">
        <v>30901087.21</v>
      </c>
      <c r="L13" s="20">
        <v>34558810.73</v>
      </c>
      <c r="M13" s="20">
        <v>34770992.91</v>
      </c>
      <c r="N13" s="20">
        <v>33932075.58</v>
      </c>
      <c r="O13" s="57">
        <v>35356658.17</v>
      </c>
      <c r="P13" s="20">
        <v>33300792.07</v>
      </c>
      <c r="Q13" s="20">
        <v>68579750.7</v>
      </c>
      <c r="R13" s="42">
        <f aca="true" t="shared" si="1" ref="R13:R30">SUM(F13:Q13)</f>
        <v>396187134.83</v>
      </c>
    </row>
    <row r="14" spans="1:18" ht="15">
      <c r="A14" s="13">
        <v>103100122</v>
      </c>
      <c r="B14" s="14" t="s">
        <v>4</v>
      </c>
      <c r="C14" s="30">
        <v>210863000</v>
      </c>
      <c r="D14" s="30">
        <v>189536785.59</v>
      </c>
      <c r="E14" s="30">
        <v>189924000</v>
      </c>
      <c r="F14" s="20">
        <v>17608068.81</v>
      </c>
      <c r="G14" s="20">
        <v>10012626.71</v>
      </c>
      <c r="H14" s="20">
        <v>11413270.01</v>
      </c>
      <c r="I14" s="20">
        <v>15352636.53</v>
      </c>
      <c r="J14" s="20">
        <v>16310825.11</v>
      </c>
      <c r="K14" s="20">
        <v>16897281.74</v>
      </c>
      <c r="L14" s="57">
        <v>18269440.9</v>
      </c>
      <c r="M14" s="57">
        <v>16994519.48</v>
      </c>
      <c r="N14" s="20">
        <v>17309415.54</v>
      </c>
      <c r="O14" s="57">
        <v>17618279.21</v>
      </c>
      <c r="P14" s="57">
        <v>15224845.92</v>
      </c>
      <c r="Q14" s="20">
        <v>13551890.34</v>
      </c>
      <c r="R14" s="42">
        <f t="shared" si="1"/>
        <v>186563100.3</v>
      </c>
    </row>
    <row r="15" spans="1:18" ht="15">
      <c r="A15" s="13">
        <v>103100123</v>
      </c>
      <c r="B15" s="14" t="s">
        <v>5</v>
      </c>
      <c r="C15" s="30">
        <v>25193000</v>
      </c>
      <c r="D15" s="30">
        <v>21863321.839999996</v>
      </c>
      <c r="E15" s="30">
        <v>19992000</v>
      </c>
      <c r="F15" s="20">
        <v>1449082.95</v>
      </c>
      <c r="G15" s="20">
        <v>792057.56</v>
      </c>
      <c r="H15" s="20">
        <v>1474873.42</v>
      </c>
      <c r="I15" s="20">
        <v>1964036.82</v>
      </c>
      <c r="J15" s="20">
        <v>2291736.82</v>
      </c>
      <c r="K15" s="20">
        <v>2433528.56</v>
      </c>
      <c r="L15" s="20">
        <v>2091777.47</v>
      </c>
      <c r="M15" s="20">
        <v>2133148.73</v>
      </c>
      <c r="N15" s="20">
        <v>1918786.8</v>
      </c>
      <c r="O15" s="57">
        <v>1747227</v>
      </c>
      <c r="P15" s="20">
        <v>2030046.51</v>
      </c>
      <c r="Q15" s="20">
        <v>2495029.68</v>
      </c>
      <c r="R15" s="42">
        <f t="shared" si="1"/>
        <v>22821332.320000004</v>
      </c>
    </row>
    <row r="16" spans="1:18" ht="15">
      <c r="A16" s="13">
        <v>103100124</v>
      </c>
      <c r="B16" s="14" t="s">
        <v>6</v>
      </c>
      <c r="C16" s="30">
        <v>13063000</v>
      </c>
      <c r="D16" s="30">
        <v>12349364.89</v>
      </c>
      <c r="E16" s="30">
        <v>11995200</v>
      </c>
      <c r="F16" s="20">
        <v>629897.95</v>
      </c>
      <c r="G16" s="20">
        <v>368653.99</v>
      </c>
      <c r="H16" s="20">
        <v>604177.42</v>
      </c>
      <c r="I16" s="20">
        <v>952693.81</v>
      </c>
      <c r="J16" s="20">
        <v>1286260.73</v>
      </c>
      <c r="K16" s="20">
        <v>1444095.14</v>
      </c>
      <c r="L16" s="20">
        <v>1805950.15</v>
      </c>
      <c r="M16" s="20">
        <v>1952057.17</v>
      </c>
      <c r="N16" s="20">
        <v>1622472.1</v>
      </c>
      <c r="O16" s="57">
        <v>1016797.55</v>
      </c>
      <c r="P16" s="20">
        <v>1001150.65</v>
      </c>
      <c r="Q16" s="20">
        <v>612070.58</v>
      </c>
      <c r="R16" s="42">
        <f t="shared" si="1"/>
        <v>13296277.24</v>
      </c>
    </row>
    <row r="17" spans="1:18" ht="15">
      <c r="A17" s="13">
        <v>103100125</v>
      </c>
      <c r="B17" s="14" t="s">
        <v>7</v>
      </c>
      <c r="C17" s="30">
        <v>0</v>
      </c>
      <c r="D17" s="30">
        <v>0</v>
      </c>
      <c r="E17" s="3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714.2</v>
      </c>
      <c r="Q17" s="20">
        <v>0</v>
      </c>
      <c r="R17" s="42">
        <f t="shared" si="1"/>
        <v>714.2</v>
      </c>
    </row>
    <row r="18" spans="1:18" ht="15">
      <c r="A18" s="13">
        <v>103100126</v>
      </c>
      <c r="B18" s="14" t="s">
        <v>8</v>
      </c>
      <c r="C18" s="30">
        <v>0</v>
      </c>
      <c r="D18" s="30">
        <v>0</v>
      </c>
      <c r="E18" s="3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42">
        <f t="shared" si="1"/>
        <v>0</v>
      </c>
    </row>
    <row r="19" spans="1:18" ht="15">
      <c r="A19" s="13">
        <v>103100131</v>
      </c>
      <c r="B19" s="14" t="s">
        <v>9</v>
      </c>
      <c r="C19" s="30">
        <v>0</v>
      </c>
      <c r="D19" s="30">
        <v>0</v>
      </c>
      <c r="E19" s="3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42">
        <f t="shared" si="1"/>
        <v>0</v>
      </c>
    </row>
    <row r="20" spans="1:18" ht="15">
      <c r="A20" s="13">
        <v>103100132</v>
      </c>
      <c r="B20" s="14" t="s">
        <v>10</v>
      </c>
      <c r="C20" s="30">
        <v>2469000</v>
      </c>
      <c r="D20" s="30">
        <v>2273386.2699999996</v>
      </c>
      <c r="E20" s="30">
        <v>2199120</v>
      </c>
      <c r="F20" s="20">
        <v>160973.5</v>
      </c>
      <c r="G20" s="20">
        <v>145579.28</v>
      </c>
      <c r="H20" s="20">
        <v>193750.44</v>
      </c>
      <c r="I20" s="20">
        <v>176634.17</v>
      </c>
      <c r="J20" s="20">
        <v>225322.16</v>
      </c>
      <c r="K20" s="20">
        <v>224977.06</v>
      </c>
      <c r="L20" s="20">
        <v>207975.17</v>
      </c>
      <c r="M20" s="20">
        <v>205834.24</v>
      </c>
      <c r="N20" s="20">
        <v>185770.75</v>
      </c>
      <c r="O20" s="20">
        <v>200085.42</v>
      </c>
      <c r="P20" s="20">
        <v>181103.81</v>
      </c>
      <c r="Q20" s="20">
        <v>243611.21</v>
      </c>
      <c r="R20" s="42">
        <f t="shared" si="1"/>
        <v>2351617.21</v>
      </c>
    </row>
    <row r="21" spans="1:18" ht="15">
      <c r="A21" s="13">
        <v>103100133</v>
      </c>
      <c r="B21" s="14" t="s">
        <v>11</v>
      </c>
      <c r="C21" s="30">
        <v>0</v>
      </c>
      <c r="D21" s="30">
        <v>0</v>
      </c>
      <c r="E21" s="3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42">
        <f t="shared" si="1"/>
        <v>0</v>
      </c>
    </row>
    <row r="22" spans="1:18" ht="15">
      <c r="A22" s="13">
        <v>103100135</v>
      </c>
      <c r="B22" s="14" t="s">
        <v>12</v>
      </c>
      <c r="C22" s="30">
        <v>55728</v>
      </c>
      <c r="D22" s="30">
        <v>46925.2</v>
      </c>
      <c r="E22" s="30">
        <v>49980</v>
      </c>
      <c r="F22" s="20">
        <v>5129</v>
      </c>
      <c r="G22" s="20">
        <v>5861.6</v>
      </c>
      <c r="H22" s="20">
        <v>4322.4</v>
      </c>
      <c r="I22" s="20">
        <v>1539.2</v>
      </c>
      <c r="J22" s="20">
        <v>1302.2</v>
      </c>
      <c r="K22" s="20">
        <v>1415</v>
      </c>
      <c r="L22" s="20">
        <v>4080</v>
      </c>
      <c r="M22" s="20">
        <v>4619.8</v>
      </c>
      <c r="N22" s="20">
        <v>3208.2</v>
      </c>
      <c r="O22" s="20">
        <v>1402.6</v>
      </c>
      <c r="P22" s="20">
        <v>5218.8</v>
      </c>
      <c r="Q22" s="20">
        <v>6987</v>
      </c>
      <c r="R22" s="42">
        <f t="shared" si="1"/>
        <v>45085.8</v>
      </c>
    </row>
    <row r="23" spans="1:18" ht="15">
      <c r="A23" s="13">
        <v>103100139</v>
      </c>
      <c r="B23" s="14" t="s">
        <v>13</v>
      </c>
      <c r="C23" s="30">
        <v>402679</v>
      </c>
      <c r="D23" s="30">
        <v>269763.26</v>
      </c>
      <c r="E23" s="30">
        <v>249900</v>
      </c>
      <c r="F23" s="20">
        <v>9589.7</v>
      </c>
      <c r="G23" s="20">
        <v>36683.01</v>
      </c>
      <c r="H23" s="20">
        <v>12719.5</v>
      </c>
      <c r="I23" s="20">
        <v>23113.35</v>
      </c>
      <c r="J23" s="20">
        <v>32359.4</v>
      </c>
      <c r="K23" s="20">
        <v>17050.07</v>
      </c>
      <c r="L23" s="20">
        <v>22980.61</v>
      </c>
      <c r="M23" s="20">
        <v>20847.04</v>
      </c>
      <c r="N23" s="20">
        <v>22139.2</v>
      </c>
      <c r="O23" s="20">
        <v>8136.91</v>
      </c>
      <c r="P23" s="20">
        <v>24649.69</v>
      </c>
      <c r="Q23" s="20">
        <v>20608.21</v>
      </c>
      <c r="R23" s="42">
        <f t="shared" si="1"/>
        <v>250876.69000000003</v>
      </c>
    </row>
    <row r="24" spans="1:18" ht="15">
      <c r="A24" s="13">
        <v>103100141</v>
      </c>
      <c r="B24" s="14" t="s">
        <v>14</v>
      </c>
      <c r="C24" s="30">
        <v>7530000</v>
      </c>
      <c r="D24" s="30">
        <v>7257871.21</v>
      </c>
      <c r="E24" s="30">
        <v>7996800</v>
      </c>
      <c r="F24" s="20">
        <v>664218.18</v>
      </c>
      <c r="G24" s="20">
        <v>454676.35</v>
      </c>
      <c r="H24" s="20">
        <v>717956.36</v>
      </c>
      <c r="I24" s="20">
        <v>596665.96</v>
      </c>
      <c r="J24" s="20">
        <v>745425.89</v>
      </c>
      <c r="K24" s="20">
        <v>778279.32</v>
      </c>
      <c r="L24" s="20">
        <v>642744.32</v>
      </c>
      <c r="M24" s="20">
        <v>675560.91</v>
      </c>
      <c r="N24" s="20">
        <v>740446.72</v>
      </c>
      <c r="O24" s="57">
        <v>741630.4</v>
      </c>
      <c r="P24" s="20">
        <v>1020256.62</v>
      </c>
      <c r="Q24" s="20">
        <v>798693.38</v>
      </c>
      <c r="R24" s="42">
        <f t="shared" si="1"/>
        <v>8576554.41</v>
      </c>
    </row>
    <row r="25" spans="1:18" ht="15">
      <c r="A25" s="13">
        <v>103100142</v>
      </c>
      <c r="B25" s="14" t="s">
        <v>15</v>
      </c>
      <c r="C25" s="30">
        <v>2701</v>
      </c>
      <c r="D25" s="30">
        <v>0</v>
      </c>
      <c r="E25" s="3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57">
        <v>0</v>
      </c>
      <c r="P25" s="20">
        <v>0</v>
      </c>
      <c r="Q25" s="20">
        <v>0</v>
      </c>
      <c r="R25" s="42">
        <f t="shared" si="1"/>
        <v>0</v>
      </c>
    </row>
    <row r="26" spans="1:18" ht="15">
      <c r="A26" s="13">
        <v>103100143</v>
      </c>
      <c r="B26" s="14" t="s">
        <v>16</v>
      </c>
      <c r="C26" s="30">
        <v>40697</v>
      </c>
      <c r="D26" s="30">
        <v>80622.74</v>
      </c>
      <c r="E26" s="30">
        <v>49980</v>
      </c>
      <c r="F26" s="20">
        <v>1014.21</v>
      </c>
      <c r="G26" s="20">
        <v>1107.03</v>
      </c>
      <c r="H26" s="20">
        <v>0</v>
      </c>
      <c r="I26" s="20">
        <v>0</v>
      </c>
      <c r="J26" s="20">
        <v>7260.25</v>
      </c>
      <c r="K26" s="20">
        <v>7489.5</v>
      </c>
      <c r="L26" s="20">
        <v>1691.39</v>
      </c>
      <c r="M26" s="20">
        <v>1110</v>
      </c>
      <c r="N26" s="20">
        <v>3533.69</v>
      </c>
      <c r="O26" s="57">
        <v>0</v>
      </c>
      <c r="P26" s="20">
        <v>69.53</v>
      </c>
      <c r="Q26" s="20">
        <v>5524.15</v>
      </c>
      <c r="R26" s="42">
        <f t="shared" si="1"/>
        <v>28799.749999999993</v>
      </c>
    </row>
    <row r="27" spans="1:18" ht="15">
      <c r="A27" s="13">
        <v>103100144</v>
      </c>
      <c r="B27" s="14" t="s">
        <v>17</v>
      </c>
      <c r="C27" s="30">
        <v>53228</v>
      </c>
      <c r="D27" s="30">
        <v>53640.12</v>
      </c>
      <c r="E27" s="30">
        <v>39984</v>
      </c>
      <c r="F27" s="20">
        <v>6212.66</v>
      </c>
      <c r="G27" s="20">
        <v>6363.08</v>
      </c>
      <c r="H27" s="20">
        <v>1818.7</v>
      </c>
      <c r="I27" s="20">
        <v>7957.7</v>
      </c>
      <c r="J27" s="20">
        <v>16730.74</v>
      </c>
      <c r="K27" s="20">
        <v>4878.9</v>
      </c>
      <c r="L27" s="20">
        <v>8969.22</v>
      </c>
      <c r="M27" s="20">
        <v>14132.55</v>
      </c>
      <c r="N27" s="20">
        <v>9675.12</v>
      </c>
      <c r="O27" s="57">
        <v>3089.06</v>
      </c>
      <c r="P27" s="20">
        <v>12143.82</v>
      </c>
      <c r="Q27" s="20">
        <v>14627.6</v>
      </c>
      <c r="R27" s="42">
        <f t="shared" si="1"/>
        <v>106599.15</v>
      </c>
    </row>
    <row r="28" spans="1:18" ht="15">
      <c r="A28" s="13">
        <v>103100145</v>
      </c>
      <c r="B28" s="14" t="s">
        <v>18</v>
      </c>
      <c r="C28" s="30">
        <v>272723</v>
      </c>
      <c r="D28" s="30">
        <v>274190.75</v>
      </c>
      <c r="E28" s="30">
        <v>249900</v>
      </c>
      <c r="F28" s="20">
        <v>6649.44</v>
      </c>
      <c r="G28" s="20">
        <v>21511.83</v>
      </c>
      <c r="H28" s="20">
        <v>42770.6</v>
      </c>
      <c r="I28" s="20">
        <v>62060.8</v>
      </c>
      <c r="J28" s="20">
        <v>35760.37</v>
      </c>
      <c r="K28" s="20">
        <v>44603.5</v>
      </c>
      <c r="L28" s="20">
        <v>43046.54</v>
      </c>
      <c r="M28" s="20">
        <v>21771.31</v>
      </c>
      <c r="N28" s="20">
        <v>25018.43</v>
      </c>
      <c r="O28" s="57">
        <v>30305.59</v>
      </c>
      <c r="P28" s="20">
        <v>50550.68</v>
      </c>
      <c r="Q28" s="20">
        <v>33782.13</v>
      </c>
      <c r="R28" s="42">
        <f t="shared" si="1"/>
        <v>417831.22000000003</v>
      </c>
    </row>
    <row r="29" spans="1:18" ht="15">
      <c r="A29" s="13">
        <v>103100146</v>
      </c>
      <c r="B29" s="14" t="s">
        <v>19</v>
      </c>
      <c r="C29" s="30">
        <v>10040</v>
      </c>
      <c r="D29" s="30">
        <v>103.44</v>
      </c>
      <c r="E29" s="3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57">
        <v>0</v>
      </c>
      <c r="P29" s="20">
        <v>0</v>
      </c>
      <c r="Q29" s="20">
        <v>0</v>
      </c>
      <c r="R29" s="42">
        <f t="shared" si="1"/>
        <v>0</v>
      </c>
    </row>
    <row r="30" spans="1:18" ht="15">
      <c r="A30" s="13">
        <v>103100147</v>
      </c>
      <c r="B30" s="14" t="s">
        <v>20</v>
      </c>
      <c r="C30" s="30">
        <v>676883</v>
      </c>
      <c r="D30" s="30">
        <v>722465.74</v>
      </c>
      <c r="E30" s="30">
        <v>649740</v>
      </c>
      <c r="F30" s="20">
        <v>55102.4</v>
      </c>
      <c r="G30" s="20">
        <v>57676.61</v>
      </c>
      <c r="H30" s="20">
        <v>81498.65</v>
      </c>
      <c r="I30" s="20">
        <v>76408.54</v>
      </c>
      <c r="J30" s="20">
        <v>86049.02</v>
      </c>
      <c r="K30" s="20">
        <v>90583.34</v>
      </c>
      <c r="L30" s="20">
        <v>83538.22</v>
      </c>
      <c r="M30" s="20">
        <v>78229.07</v>
      </c>
      <c r="N30" s="20">
        <v>79229.74</v>
      </c>
      <c r="O30" s="57">
        <v>80064</v>
      </c>
      <c r="P30" s="20">
        <v>122363.51</v>
      </c>
      <c r="Q30" s="20">
        <v>85900.01</v>
      </c>
      <c r="R30" s="42">
        <f t="shared" si="1"/>
        <v>976643.1100000001</v>
      </c>
    </row>
    <row r="31" spans="1:18" ht="15">
      <c r="A31" s="10"/>
      <c r="B31" s="12"/>
      <c r="C31" s="62"/>
      <c r="D31" s="21"/>
      <c r="E31" s="59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43"/>
    </row>
    <row r="32" spans="1:18" ht="15.75">
      <c r="A32" s="16"/>
      <c r="B32" s="3" t="s">
        <v>31</v>
      </c>
      <c r="C32" s="60">
        <f>SUM(C13:C31)</f>
        <v>636071679</v>
      </c>
      <c r="D32" s="31">
        <f>SUM(D13:D31)</f>
        <v>613694598.3900002</v>
      </c>
      <c r="E32" s="60">
        <f>SUM(E13:E30)</f>
        <v>610245804</v>
      </c>
      <c r="F32" s="24">
        <f>SUM(F13:F30)</f>
        <v>20795961.379999995</v>
      </c>
      <c r="G32" s="24">
        <f>SUM(G13:G30)</f>
        <v>40779500.11</v>
      </c>
      <c r="H32" s="24">
        <f aca="true" t="shared" si="2" ref="H32:Q32">SUM(H13:H31)</f>
        <v>45061572.660000004</v>
      </c>
      <c r="I32" s="24">
        <f t="shared" si="2"/>
        <v>52575743.55000001</v>
      </c>
      <c r="J32" s="24">
        <f t="shared" si="2"/>
        <v>52872862.67999999</v>
      </c>
      <c r="K32" s="24">
        <f t="shared" si="2"/>
        <v>52845269.34000001</v>
      </c>
      <c r="L32" s="24">
        <f t="shared" si="2"/>
        <v>57741004.71999999</v>
      </c>
      <c r="M32" s="24">
        <f t="shared" si="2"/>
        <v>56872823.20999999</v>
      </c>
      <c r="N32" s="24">
        <f t="shared" si="2"/>
        <v>55851771.87</v>
      </c>
      <c r="O32" s="24">
        <f t="shared" si="2"/>
        <v>56803675.910000004</v>
      </c>
      <c r="P32" s="24">
        <f t="shared" si="2"/>
        <v>52973905.809999995</v>
      </c>
      <c r="Q32" s="24">
        <f t="shared" si="2"/>
        <v>86448474.99</v>
      </c>
      <c r="R32" s="44">
        <f>SUM(R13:R30)</f>
        <v>631622566.2300001</v>
      </c>
    </row>
    <row r="33" spans="1:18" ht="15">
      <c r="A33" s="10"/>
      <c r="B33" s="12"/>
      <c r="C33" s="63"/>
      <c r="D33" s="21"/>
      <c r="E33" s="61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43"/>
    </row>
    <row r="34" spans="1:18" ht="15">
      <c r="A34" s="13">
        <v>103100217</v>
      </c>
      <c r="B34" s="14" t="s">
        <v>21</v>
      </c>
      <c r="C34" s="30">
        <v>356926</v>
      </c>
      <c r="D34" s="66">
        <v>867506.81</v>
      </c>
      <c r="E34" s="30">
        <v>902460</v>
      </c>
      <c r="F34" s="20">
        <v>527825.1</v>
      </c>
      <c r="G34" s="20">
        <v>161436</v>
      </c>
      <c r="H34" s="20">
        <v>13653.21</v>
      </c>
      <c r="I34" s="20">
        <v>8438.43</v>
      </c>
      <c r="J34" s="20">
        <v>0</v>
      </c>
      <c r="K34" s="20">
        <v>14926</v>
      </c>
      <c r="L34" s="20">
        <v>3152.65</v>
      </c>
      <c r="M34" s="20">
        <v>0</v>
      </c>
      <c r="N34" s="20">
        <v>0</v>
      </c>
      <c r="O34" s="20">
        <v>5254.67</v>
      </c>
      <c r="P34" s="20">
        <v>0</v>
      </c>
      <c r="Q34" s="20">
        <v>109196</v>
      </c>
      <c r="R34" s="42">
        <f aca="true" t="shared" si="3" ref="R34:R43">SUM(F34:Q34)</f>
        <v>843882.06</v>
      </c>
    </row>
    <row r="35" spans="1:18" ht="15">
      <c r="A35" s="13">
        <v>103100235</v>
      </c>
      <c r="B35" s="14" t="s">
        <v>22</v>
      </c>
      <c r="C35" s="30">
        <v>82838</v>
      </c>
      <c r="D35" s="66">
        <v>67625.92</v>
      </c>
      <c r="E35" s="30">
        <v>59826</v>
      </c>
      <c r="F35" s="20">
        <v>23264.42</v>
      </c>
      <c r="G35" s="20">
        <v>3005.86</v>
      </c>
      <c r="H35" s="20">
        <v>1388.38</v>
      </c>
      <c r="I35" s="20">
        <v>8.54</v>
      </c>
      <c r="J35" s="20">
        <v>163.12</v>
      </c>
      <c r="K35" s="20">
        <v>17.75</v>
      </c>
      <c r="L35" s="20">
        <v>25.63</v>
      </c>
      <c r="M35" s="20">
        <v>12.81</v>
      </c>
      <c r="N35" s="20">
        <v>22.84</v>
      </c>
      <c r="O35" s="20">
        <v>91.2</v>
      </c>
      <c r="P35" s="20">
        <v>804.65</v>
      </c>
      <c r="Q35" s="20">
        <v>26134.84</v>
      </c>
      <c r="R35" s="42">
        <f t="shared" si="3"/>
        <v>54940.04000000001</v>
      </c>
    </row>
    <row r="36" spans="1:18" ht="15">
      <c r="A36" s="13">
        <v>103100406</v>
      </c>
      <c r="B36" s="14" t="s">
        <v>23</v>
      </c>
      <c r="C36" s="30">
        <v>1300000</v>
      </c>
      <c r="D36" s="66">
        <v>1122792.87</v>
      </c>
      <c r="E36" s="30">
        <v>1125540</v>
      </c>
      <c r="F36" s="20">
        <v>102705.03</v>
      </c>
      <c r="G36" s="20">
        <v>89951.5</v>
      </c>
      <c r="H36" s="20">
        <v>83296.84</v>
      </c>
      <c r="I36" s="20">
        <v>93556.27</v>
      </c>
      <c r="J36" s="20">
        <v>66436.05</v>
      </c>
      <c r="K36" s="20">
        <v>95868.98</v>
      </c>
      <c r="L36" s="20">
        <v>107322.1</v>
      </c>
      <c r="M36" s="20">
        <v>85202.38</v>
      </c>
      <c r="N36" s="20">
        <v>117633.36</v>
      </c>
      <c r="O36" s="20">
        <v>98163.32</v>
      </c>
      <c r="P36" s="20">
        <v>108340.25</v>
      </c>
      <c r="Q36" s="20">
        <v>98002.26</v>
      </c>
      <c r="R36" s="42">
        <f t="shared" si="3"/>
        <v>1146478.34</v>
      </c>
    </row>
    <row r="37" spans="1:18" ht="15">
      <c r="A37" s="13">
        <v>103100468</v>
      </c>
      <c r="B37" s="14" t="s">
        <v>24</v>
      </c>
      <c r="C37" s="30">
        <v>2008</v>
      </c>
      <c r="D37" s="66">
        <v>7436.87</v>
      </c>
      <c r="E37" s="30">
        <v>3853</v>
      </c>
      <c r="F37" s="20">
        <v>554.04</v>
      </c>
      <c r="G37" s="20">
        <v>600.21</v>
      </c>
      <c r="H37" s="20">
        <v>641.25</v>
      </c>
      <c r="I37" s="20">
        <v>1462.05</v>
      </c>
      <c r="J37" s="20">
        <v>677.16</v>
      </c>
      <c r="K37" s="20">
        <v>379.62</v>
      </c>
      <c r="L37" s="20">
        <v>610.47</v>
      </c>
      <c r="M37" s="20">
        <v>256.5</v>
      </c>
      <c r="N37" s="20">
        <v>251.37</v>
      </c>
      <c r="O37" s="20">
        <v>825.93</v>
      </c>
      <c r="P37" s="20">
        <v>795.15</v>
      </c>
      <c r="Q37" s="20">
        <v>225.72</v>
      </c>
      <c r="R37" s="42">
        <f t="shared" si="3"/>
        <v>7279.47</v>
      </c>
    </row>
    <row r="38" spans="1:18" ht="15">
      <c r="A38" s="13">
        <v>103100504</v>
      </c>
      <c r="B38" s="14" t="s">
        <v>25</v>
      </c>
      <c r="C38" s="30">
        <v>75300</v>
      </c>
      <c r="D38" s="66">
        <v>80817.1</v>
      </c>
      <c r="E38" s="30">
        <v>111540</v>
      </c>
      <c r="F38" s="20">
        <v>19425.28</v>
      </c>
      <c r="G38" s="20">
        <v>7541.49</v>
      </c>
      <c r="H38" s="20">
        <v>6952.9</v>
      </c>
      <c r="I38" s="20">
        <v>5315.35</v>
      </c>
      <c r="J38" s="20">
        <v>10375.68</v>
      </c>
      <c r="K38" s="20">
        <v>7327.76</v>
      </c>
      <c r="L38" s="57">
        <v>8181.73</v>
      </c>
      <c r="M38" s="20">
        <v>9957.31</v>
      </c>
      <c r="N38" s="20">
        <v>6390.01</v>
      </c>
      <c r="O38" s="20">
        <v>5934.81</v>
      </c>
      <c r="P38" s="20">
        <v>6864.61</v>
      </c>
      <c r="Q38" s="20">
        <v>9715.7</v>
      </c>
      <c r="R38" s="42">
        <f t="shared" si="3"/>
        <v>103982.62999999999</v>
      </c>
    </row>
    <row r="39" spans="1:18" ht="15">
      <c r="A39" s="13">
        <v>103100552</v>
      </c>
      <c r="B39" s="14" t="s">
        <v>26</v>
      </c>
      <c r="C39" s="30">
        <v>506000</v>
      </c>
      <c r="D39" s="66">
        <v>345180.79</v>
      </c>
      <c r="E39" s="30">
        <v>202800</v>
      </c>
      <c r="F39" s="20">
        <v>28869.98</v>
      </c>
      <c r="G39" s="20">
        <v>17929.87</v>
      </c>
      <c r="H39" s="20">
        <v>28246.83</v>
      </c>
      <c r="I39" s="20">
        <v>37831.27</v>
      </c>
      <c r="J39" s="20">
        <v>27932.26</v>
      </c>
      <c r="K39" s="20">
        <v>31163.17</v>
      </c>
      <c r="L39" s="20">
        <v>32856.83</v>
      </c>
      <c r="M39" s="20">
        <v>25207.82</v>
      </c>
      <c r="N39" s="20">
        <v>27690.3</v>
      </c>
      <c r="O39" s="20">
        <v>24935.93</v>
      </c>
      <c r="P39" s="20">
        <v>25020.16</v>
      </c>
      <c r="Q39" s="20">
        <v>23914.79</v>
      </c>
      <c r="R39" s="42">
        <f t="shared" si="3"/>
        <v>331599.20999999996</v>
      </c>
    </row>
    <row r="40" spans="1:18" ht="15">
      <c r="A40" s="13">
        <v>103100577</v>
      </c>
      <c r="B40" s="14" t="s">
        <v>27</v>
      </c>
      <c r="C40" s="30">
        <v>654600</v>
      </c>
      <c r="D40" s="66">
        <v>746391.4599999998</v>
      </c>
      <c r="E40" s="30">
        <v>502437</v>
      </c>
      <c r="F40" s="20">
        <v>33606</v>
      </c>
      <c r="G40" s="20">
        <v>67301.26</v>
      </c>
      <c r="H40" s="20">
        <v>101456.47</v>
      </c>
      <c r="I40" s="20">
        <v>43175.45</v>
      </c>
      <c r="J40" s="20">
        <v>36132.89</v>
      </c>
      <c r="K40" s="20">
        <v>50656.9</v>
      </c>
      <c r="L40" s="20">
        <v>63560.79</v>
      </c>
      <c r="M40" s="20">
        <v>75544.2</v>
      </c>
      <c r="N40" s="20">
        <v>45144.46</v>
      </c>
      <c r="O40" s="20">
        <v>47768.47</v>
      </c>
      <c r="P40" s="20">
        <v>63710.66</v>
      </c>
      <c r="Q40" s="20">
        <v>43650.67</v>
      </c>
      <c r="R40" s="42">
        <f t="shared" si="3"/>
        <v>671708.2200000001</v>
      </c>
    </row>
    <row r="41" spans="1:18" ht="15">
      <c r="A41" s="13">
        <v>103100604</v>
      </c>
      <c r="B41" s="14" t="s">
        <v>28</v>
      </c>
      <c r="C41" s="30">
        <v>0</v>
      </c>
      <c r="D41" s="66">
        <v>0</v>
      </c>
      <c r="E41" s="3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42">
        <f t="shared" si="3"/>
        <v>0</v>
      </c>
    </row>
    <row r="42" spans="1:18" ht="15">
      <c r="A42" s="13">
        <v>103100688</v>
      </c>
      <c r="B42" s="14" t="s">
        <v>29</v>
      </c>
      <c r="C42" s="30">
        <v>371480</v>
      </c>
      <c r="D42" s="66"/>
      <c r="E42" s="30">
        <v>443098</v>
      </c>
      <c r="F42" s="20">
        <v>69957.17</v>
      </c>
      <c r="G42" s="20">
        <v>43257.93</v>
      </c>
      <c r="H42" s="20">
        <v>41167.77</v>
      </c>
      <c r="I42" s="20">
        <v>41645.24</v>
      </c>
      <c r="J42" s="20">
        <v>49812</v>
      </c>
      <c r="K42" s="20">
        <v>42734.77</v>
      </c>
      <c r="L42" s="20">
        <v>76496.52</v>
      </c>
      <c r="M42" s="20">
        <v>36159.59</v>
      </c>
      <c r="N42" s="20">
        <v>99765.86</v>
      </c>
      <c r="O42" s="20">
        <v>39264.63</v>
      </c>
      <c r="P42" s="20">
        <v>45038.01</v>
      </c>
      <c r="Q42" s="20">
        <v>43944.88</v>
      </c>
      <c r="R42" s="42">
        <f t="shared" si="3"/>
        <v>629244.37</v>
      </c>
    </row>
    <row r="43" spans="1:18" ht="15">
      <c r="A43" s="13">
        <v>603100049</v>
      </c>
      <c r="B43" s="14" t="s">
        <v>36</v>
      </c>
      <c r="C43" s="30">
        <v>1606400</v>
      </c>
      <c r="D43" s="66"/>
      <c r="E43" s="30">
        <v>101400</v>
      </c>
      <c r="F43" s="20">
        <v>7448.28</v>
      </c>
      <c r="G43" s="20">
        <v>5942.41</v>
      </c>
      <c r="H43" s="20">
        <v>20044.7</v>
      </c>
      <c r="I43" s="20">
        <v>4420.74</v>
      </c>
      <c r="J43" s="20">
        <v>4598.8</v>
      </c>
      <c r="K43" s="20">
        <v>10830.6</v>
      </c>
      <c r="L43" s="20">
        <v>22888.56</v>
      </c>
      <c r="M43" s="20">
        <v>8822.23</v>
      </c>
      <c r="N43" s="20">
        <v>4187.59</v>
      </c>
      <c r="O43" s="20">
        <v>4767.09</v>
      </c>
      <c r="P43" s="20">
        <v>9997.02</v>
      </c>
      <c r="Q43" s="20">
        <v>5831.28</v>
      </c>
      <c r="R43" s="42">
        <f t="shared" si="3"/>
        <v>109779.29999999999</v>
      </c>
    </row>
    <row r="44" spans="1:18" ht="15">
      <c r="A44" s="10"/>
      <c r="B44" s="12"/>
      <c r="C44" s="62"/>
      <c r="D44" s="21"/>
      <c r="E44" s="30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43"/>
    </row>
    <row r="45" spans="1:21" ht="15.75">
      <c r="A45" s="16"/>
      <c r="B45" s="3" t="s">
        <v>33</v>
      </c>
      <c r="C45" s="60">
        <f>SUM(C34:C44)</f>
        <v>4955552</v>
      </c>
      <c r="D45" s="31">
        <f>SUM(D34:D44)</f>
        <v>3237751.8200000003</v>
      </c>
      <c r="E45" s="31">
        <f>SUM(E34:E43)</f>
        <v>3452954</v>
      </c>
      <c r="F45" s="24">
        <f aca="true" t="shared" si="4" ref="F45:R45">SUM(F34:F43)</f>
        <v>813655.3000000002</v>
      </c>
      <c r="G45" s="24">
        <f t="shared" si="4"/>
        <v>396966.52999999997</v>
      </c>
      <c r="H45" s="24">
        <f t="shared" si="4"/>
        <v>296848.35</v>
      </c>
      <c r="I45" s="24">
        <f t="shared" si="4"/>
        <v>235853.33999999997</v>
      </c>
      <c r="J45" s="24">
        <f t="shared" si="4"/>
        <v>196127.96</v>
      </c>
      <c r="K45" s="24">
        <f t="shared" si="4"/>
        <v>253905.54999999996</v>
      </c>
      <c r="L45" s="24">
        <f t="shared" si="4"/>
        <v>315095.28</v>
      </c>
      <c r="M45" s="24">
        <f t="shared" si="4"/>
        <v>241162.84000000003</v>
      </c>
      <c r="N45" s="24">
        <f t="shared" si="4"/>
        <v>301085.79</v>
      </c>
      <c r="O45" s="24">
        <f t="shared" si="4"/>
        <v>227006.05</v>
      </c>
      <c r="P45" s="24">
        <f t="shared" si="4"/>
        <v>260570.50999999998</v>
      </c>
      <c r="Q45" s="24">
        <f t="shared" si="4"/>
        <v>360616.14</v>
      </c>
      <c r="R45" s="44">
        <f t="shared" si="4"/>
        <v>3898893.64</v>
      </c>
      <c r="U45" s="54"/>
    </row>
    <row r="46" spans="1:18" ht="15">
      <c r="A46" s="10"/>
      <c r="B46" s="12"/>
      <c r="C46" s="63"/>
      <c r="D46" s="21"/>
      <c r="E46" s="21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43"/>
    </row>
    <row r="47" spans="1:18" ht="15">
      <c r="A47" s="10"/>
      <c r="B47" s="12"/>
      <c r="C47" s="62"/>
      <c r="D47" s="21"/>
      <c r="E47" s="21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43"/>
    </row>
    <row r="48" spans="1:18" ht="27.75" customHeight="1">
      <c r="A48" s="16"/>
      <c r="B48" s="4" t="s">
        <v>34</v>
      </c>
      <c r="C48" s="65">
        <f>+C11+C32+C45</f>
        <v>665214943</v>
      </c>
      <c r="D48" s="32">
        <f>+D11+D32+D45</f>
        <v>642235688.7900003</v>
      </c>
      <c r="E48" s="32">
        <f>+E45+E32+E11</f>
        <v>638770257</v>
      </c>
      <c r="F48" s="25">
        <f aca="true" t="shared" si="5" ref="F48:Q48">+F11+F32+F45</f>
        <v>23322644.579999994</v>
      </c>
      <c r="G48" s="25">
        <f t="shared" si="5"/>
        <v>42989272.11</v>
      </c>
      <c r="H48" s="25">
        <f t="shared" si="5"/>
        <v>47753271.85</v>
      </c>
      <c r="I48" s="25">
        <f t="shared" si="5"/>
        <v>55122574.17000002</v>
      </c>
      <c r="J48" s="25">
        <f t="shared" si="5"/>
        <v>55440458.919999994</v>
      </c>
      <c r="K48" s="25">
        <f t="shared" si="5"/>
        <v>56185166.57000001</v>
      </c>
      <c r="L48" s="25">
        <f t="shared" si="5"/>
        <v>60357107.82999999</v>
      </c>
      <c r="M48" s="25">
        <f t="shared" si="5"/>
        <v>59199472.29</v>
      </c>
      <c r="N48" s="25">
        <f t="shared" si="5"/>
        <v>58395672.58</v>
      </c>
      <c r="O48" s="25">
        <f t="shared" si="5"/>
        <v>59005306.18</v>
      </c>
      <c r="P48" s="25">
        <f t="shared" si="5"/>
        <v>55601424.95999999</v>
      </c>
      <c r="Q48" s="25">
        <f t="shared" si="5"/>
        <v>88660457.72</v>
      </c>
      <c r="R48" s="45">
        <f>SUM(F48:Q48)</f>
        <v>662032829.76</v>
      </c>
    </row>
    <row r="49" spans="1:18" ht="7.5" customHeight="1">
      <c r="A49" s="10"/>
      <c r="B49" s="12"/>
      <c r="C49" s="26"/>
      <c r="D49" s="27"/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43"/>
    </row>
    <row r="50" spans="1:18" s="17" customFormat="1" ht="28.5" customHeight="1">
      <c r="A50" s="16"/>
      <c r="B50" s="4" t="s">
        <v>32</v>
      </c>
      <c r="C50" s="28"/>
      <c r="D50" s="32"/>
      <c r="E50" s="29">
        <v>0</v>
      </c>
      <c r="F50" s="25">
        <f>34347908.93-12347693.63</f>
        <v>22000215.299999997</v>
      </c>
      <c r="G50" s="25">
        <v>26579269.26</v>
      </c>
      <c r="H50" s="25">
        <v>30522554.76</v>
      </c>
      <c r="I50" s="25">
        <v>33697125.92</v>
      </c>
      <c r="J50" s="25">
        <v>33091130.39</v>
      </c>
      <c r="K50" s="25">
        <v>35407951.12</v>
      </c>
      <c r="L50" s="25">
        <v>37018051.32</v>
      </c>
      <c r="M50" s="25">
        <v>33576033.14</v>
      </c>
      <c r="N50" s="25">
        <v>36823392.06</v>
      </c>
      <c r="O50" s="56">
        <v>33396351.16</v>
      </c>
      <c r="P50" s="25">
        <v>33938184</v>
      </c>
      <c r="Q50" s="25">
        <f>33864020.83+13923843.32</f>
        <v>47787864.15</v>
      </c>
      <c r="R50" s="45">
        <f>SUM(F50:Q50)</f>
        <v>403838122.58</v>
      </c>
    </row>
    <row r="51" spans="1:18" ht="6.75" customHeight="1">
      <c r="A51" s="10"/>
      <c r="B51" s="12"/>
      <c r="C51" s="26"/>
      <c r="D51" s="27"/>
      <c r="E51" s="22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43"/>
    </row>
    <row r="52" spans="1:18" s="17" customFormat="1" ht="48" customHeight="1">
      <c r="A52" s="34"/>
      <c r="B52" s="35" t="s">
        <v>49</v>
      </c>
      <c r="C52" s="36"/>
      <c r="D52" s="37">
        <f>+D48+D50</f>
        <v>642235688.7900003</v>
      </c>
      <c r="E52" s="38"/>
      <c r="F52" s="39">
        <f aca="true" t="shared" si="6" ref="F52:Q52">+F48+F50</f>
        <v>45322859.879999995</v>
      </c>
      <c r="G52" s="39">
        <f t="shared" si="6"/>
        <v>69568541.37</v>
      </c>
      <c r="H52" s="39">
        <f t="shared" si="6"/>
        <v>78275826.61</v>
      </c>
      <c r="I52" s="39">
        <f t="shared" si="6"/>
        <v>88819700.09000002</v>
      </c>
      <c r="J52" s="39">
        <f t="shared" si="6"/>
        <v>88531589.31</v>
      </c>
      <c r="K52" s="39">
        <f t="shared" si="6"/>
        <v>91593117.69</v>
      </c>
      <c r="L52" s="39">
        <f t="shared" si="6"/>
        <v>97375159.14999999</v>
      </c>
      <c r="M52" s="39">
        <f t="shared" si="6"/>
        <v>92775505.43</v>
      </c>
      <c r="N52" s="39">
        <f t="shared" si="6"/>
        <v>95219064.64</v>
      </c>
      <c r="O52" s="39">
        <f t="shared" si="6"/>
        <v>92401657.34</v>
      </c>
      <c r="P52" s="39">
        <f t="shared" si="6"/>
        <v>89539608.96</v>
      </c>
      <c r="Q52" s="39">
        <f t="shared" si="6"/>
        <v>136448321.87</v>
      </c>
      <c r="R52" s="40">
        <f>SUM(F52:Q52)</f>
        <v>1065870952.34</v>
      </c>
    </row>
    <row r="53" spans="6:18" ht="15"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6:18" ht="15"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6:18" ht="15"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5">
      <c r="A56" s="6" t="s">
        <v>55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6:18" ht="15"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5">
      <c r="A58" s="6" t="s">
        <v>53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6:18" ht="15"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6:18" ht="15"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6:18" ht="15"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6:18" ht="15"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6:18" ht="15"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6:18" ht="15"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6:18" ht="15"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6:18" ht="15"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6:18" ht="15"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6:18" ht="15"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6:18" ht="15"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6:18" ht="15"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6:18" ht="15"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6:18" ht="15"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6:18" ht="15"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6:18" ht="15"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6:18" ht="15"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6:18" ht="15"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6:18" ht="15"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6:18" ht="15"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6:18" ht="15"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6:18" ht="15"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6:18" ht="15"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6:18" ht="15"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6:18" ht="15"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6:18" ht="15"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6:18" ht="15"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6:18" ht="15"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6:18" ht="15"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6:18" ht="15"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6:18" ht="15"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6:18" ht="15"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6:18" ht="15"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6:18" ht="15"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6:18" ht="15"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6:18" ht="15"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6:18" ht="15"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6:18" ht="15"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6:18" ht="15"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6:18" ht="15"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6:18" ht="15"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6:18" ht="15"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6:18" ht="15"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01"/>
  <sheetViews>
    <sheetView zoomScale="91" zoomScaleNormal="91" zoomScalePageLayoutView="0" workbookViewId="0" topLeftCell="A1">
      <pane xSplit="4" ySplit="2" topLeftCell="O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Q50" sqref="Q50"/>
    </sheetView>
  </sheetViews>
  <sheetFormatPr defaultColWidth="9.140625" defaultRowHeight="12.75"/>
  <cols>
    <col min="1" max="1" width="13.28125" style="6" customWidth="1"/>
    <col min="2" max="2" width="39.421875" style="6" customWidth="1"/>
    <col min="3" max="3" width="22.28125" style="6" customWidth="1"/>
    <col min="4" max="4" width="20.28125" style="6" customWidth="1"/>
    <col min="5" max="5" width="18.7109375" style="6" customWidth="1"/>
    <col min="6" max="6" width="16.140625" style="6" customWidth="1"/>
    <col min="7" max="8" width="16.7109375" style="6" customWidth="1"/>
    <col min="9" max="9" width="17.140625" style="6" customWidth="1"/>
    <col min="10" max="10" width="16.7109375" style="6" customWidth="1"/>
    <col min="11" max="11" width="16.28125" style="6" customWidth="1"/>
    <col min="12" max="12" width="17.00390625" style="6" bestFit="1" customWidth="1"/>
    <col min="13" max="17" width="15.421875" style="6" customWidth="1"/>
    <col min="18" max="18" width="18.28125" style="6" bestFit="1" customWidth="1"/>
    <col min="19" max="20" width="9.140625" style="6" customWidth="1"/>
    <col min="21" max="21" width="20.7109375" style="6" customWidth="1"/>
    <col min="22" max="16384" width="9.140625" style="6" customWidth="1"/>
  </cols>
  <sheetData>
    <row r="1" spans="1:45" ht="20.25" customHeight="1">
      <c r="A1" s="118" t="s">
        <v>85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18" ht="16.5" customHeight="1">
      <c r="A2" s="119" t="s">
        <v>42</v>
      </c>
      <c r="B2" s="122" t="s">
        <v>52</v>
      </c>
      <c r="C2" s="125">
        <v>2016</v>
      </c>
      <c r="D2" s="126"/>
      <c r="E2" s="127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1:18" ht="20.25" customHeight="1">
      <c r="A3" s="120"/>
      <c r="B3" s="123"/>
      <c r="C3" s="130" t="s">
        <v>54</v>
      </c>
      <c r="D3" s="131" t="s">
        <v>56</v>
      </c>
      <c r="E3" s="130" t="s">
        <v>41</v>
      </c>
      <c r="F3" s="133" t="s">
        <v>89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/>
    </row>
    <row r="4" spans="1:18" ht="14.25" customHeight="1">
      <c r="A4" s="120"/>
      <c r="B4" s="123"/>
      <c r="C4" s="130"/>
      <c r="D4" s="132"/>
      <c r="E4" s="130"/>
      <c r="F4" s="50" t="s">
        <v>86</v>
      </c>
      <c r="G4" s="48" t="s">
        <v>92</v>
      </c>
      <c r="H4" s="48" t="s">
        <v>93</v>
      </c>
      <c r="I4" s="48" t="s">
        <v>94</v>
      </c>
      <c r="J4" s="48" t="s">
        <v>87</v>
      </c>
      <c r="K4" s="48" t="s">
        <v>88</v>
      </c>
      <c r="L4" s="48" t="s">
        <v>95</v>
      </c>
      <c r="M4" s="48" t="s">
        <v>90</v>
      </c>
      <c r="N4" s="48" t="s">
        <v>96</v>
      </c>
      <c r="O4" s="48" t="s">
        <v>91</v>
      </c>
      <c r="P4" s="48" t="s">
        <v>97</v>
      </c>
      <c r="Q4" s="48" t="s">
        <v>98</v>
      </c>
      <c r="R4" s="49" t="s">
        <v>38</v>
      </c>
    </row>
    <row r="5" spans="1:18" ht="15">
      <c r="A5" s="121"/>
      <c r="B5" s="124"/>
      <c r="C5" s="46" t="s">
        <v>37</v>
      </c>
      <c r="D5" s="51" t="s">
        <v>37</v>
      </c>
      <c r="E5" s="47" t="s">
        <v>37</v>
      </c>
      <c r="F5" s="33" t="s">
        <v>37</v>
      </c>
      <c r="G5" s="47" t="s">
        <v>37</v>
      </c>
      <c r="H5" s="47" t="s">
        <v>37</v>
      </c>
      <c r="I5" s="47" t="s">
        <v>37</v>
      </c>
      <c r="J5" s="47" t="s">
        <v>37</v>
      </c>
      <c r="K5" s="47" t="s">
        <v>37</v>
      </c>
      <c r="L5" s="47" t="s">
        <v>37</v>
      </c>
      <c r="M5" s="47" t="s">
        <v>37</v>
      </c>
      <c r="N5" s="47" t="s">
        <v>37</v>
      </c>
      <c r="O5" s="47" t="s">
        <v>37</v>
      </c>
      <c r="P5" s="47" t="s">
        <v>37</v>
      </c>
      <c r="Q5" s="70"/>
      <c r="R5" s="47" t="s">
        <v>37</v>
      </c>
    </row>
    <row r="6" spans="1:18" ht="15">
      <c r="A6" s="7"/>
      <c r="B6" s="8"/>
      <c r="C6" s="64"/>
      <c r="D6" s="9"/>
      <c r="E6" s="5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41"/>
    </row>
    <row r="7" spans="1:18" ht="15">
      <c r="A7" s="13">
        <v>103100102</v>
      </c>
      <c r="B7" s="14" t="s">
        <v>0</v>
      </c>
      <c r="C7" s="30">
        <v>24990000</v>
      </c>
      <c r="D7" s="30">
        <v>26448174.630000003</v>
      </c>
      <c r="E7" s="30">
        <v>32554335</v>
      </c>
      <c r="F7" s="20">
        <v>2035059.18</v>
      </c>
      <c r="G7" s="20">
        <v>1535919.7</v>
      </c>
      <c r="H7" s="20">
        <v>2889175.37</v>
      </c>
      <c r="I7" s="20">
        <v>1903904.26</v>
      </c>
      <c r="J7" s="20">
        <v>3156039.55</v>
      </c>
      <c r="K7" s="20">
        <v>2590940.87</v>
      </c>
      <c r="L7" s="20">
        <v>2518324.33</v>
      </c>
      <c r="M7" s="20">
        <v>2127947.38</v>
      </c>
      <c r="N7" s="20">
        <v>2124082.17</v>
      </c>
      <c r="O7" s="20">
        <v>2231372.58</v>
      </c>
      <c r="P7" s="20">
        <v>1851509.11</v>
      </c>
      <c r="Q7" s="20">
        <v>2249687.41</v>
      </c>
      <c r="R7" s="42">
        <f>SUM(F7:Q7)</f>
        <v>27213961.91</v>
      </c>
    </row>
    <row r="8" spans="1:18" ht="15">
      <c r="A8" s="13">
        <v>103100103</v>
      </c>
      <c r="B8" s="14" t="s">
        <v>1</v>
      </c>
      <c r="C8" s="30">
        <v>80000</v>
      </c>
      <c r="D8" s="30">
        <v>63172.84999999999</v>
      </c>
      <c r="E8" s="30">
        <v>79950</v>
      </c>
      <c r="F8" s="20">
        <v>5347.7</v>
      </c>
      <c r="G8" s="20">
        <v>5315.89</v>
      </c>
      <c r="H8" s="20">
        <v>6061.81</v>
      </c>
      <c r="I8" s="20">
        <v>5430.16</v>
      </c>
      <c r="J8" s="20">
        <v>4575.15</v>
      </c>
      <c r="K8" s="20">
        <v>5601.96</v>
      </c>
      <c r="L8" s="20">
        <v>5217.85</v>
      </c>
      <c r="M8" s="20">
        <v>5310.33</v>
      </c>
      <c r="N8" s="20">
        <v>5117.27</v>
      </c>
      <c r="O8" s="20">
        <v>5132.23</v>
      </c>
      <c r="P8" s="20">
        <v>5374.91</v>
      </c>
      <c r="Q8" s="20">
        <v>4612.16</v>
      </c>
      <c r="R8" s="42">
        <f>SUM(F8:Q8)</f>
        <v>63097.42</v>
      </c>
    </row>
    <row r="9" spans="1:18" ht="15">
      <c r="A9" s="13">
        <v>103100104</v>
      </c>
      <c r="B9" s="14" t="s">
        <v>2</v>
      </c>
      <c r="C9" s="30">
        <v>1499</v>
      </c>
      <c r="D9" s="30">
        <v>22.41</v>
      </c>
      <c r="E9" s="30">
        <v>1536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44683.3</v>
      </c>
      <c r="R9" s="42">
        <f>SUM(F9:Q9)</f>
        <v>44683.3</v>
      </c>
    </row>
    <row r="10" spans="1:18" ht="15">
      <c r="A10" s="10"/>
      <c r="B10" s="12"/>
      <c r="C10" s="62"/>
      <c r="D10" s="21"/>
      <c r="E10" s="21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43"/>
    </row>
    <row r="11" spans="1:18" ht="15.75">
      <c r="A11" s="16"/>
      <c r="B11" s="3" t="s">
        <v>30</v>
      </c>
      <c r="C11" s="60">
        <f>SUM(C7:C10)</f>
        <v>25071499</v>
      </c>
      <c r="D11" s="31">
        <f>SUM(D7:D10)</f>
        <v>26511369.890000004</v>
      </c>
      <c r="E11" s="31">
        <f>SUM(E7:E9)</f>
        <v>32635821</v>
      </c>
      <c r="F11" s="24">
        <f aca="true" t="shared" si="0" ref="F11:R11">SUM(F7:F9)</f>
        <v>2040406.88</v>
      </c>
      <c r="G11" s="24">
        <f t="shared" si="0"/>
        <v>1541235.5899999999</v>
      </c>
      <c r="H11" s="24">
        <f t="shared" si="0"/>
        <v>2895237.18</v>
      </c>
      <c r="I11" s="24">
        <f t="shared" si="0"/>
        <v>1909334.42</v>
      </c>
      <c r="J11" s="24">
        <f t="shared" si="0"/>
        <v>3160614.6999999997</v>
      </c>
      <c r="K11" s="24">
        <f t="shared" si="0"/>
        <v>2596542.83</v>
      </c>
      <c r="L11" s="24">
        <f t="shared" si="0"/>
        <v>2523542.18</v>
      </c>
      <c r="M11" s="24">
        <f t="shared" si="0"/>
        <v>2133257.71</v>
      </c>
      <c r="N11" s="24">
        <f t="shared" si="0"/>
        <v>2129199.44</v>
      </c>
      <c r="O11" s="24">
        <f t="shared" si="0"/>
        <v>2236504.81</v>
      </c>
      <c r="P11" s="24">
        <f t="shared" si="0"/>
        <v>1856884.02</v>
      </c>
      <c r="Q11" s="24">
        <f t="shared" si="0"/>
        <v>2298982.87</v>
      </c>
      <c r="R11" s="44">
        <f t="shared" si="0"/>
        <v>27321742.630000003</v>
      </c>
    </row>
    <row r="12" spans="1:18" ht="15">
      <c r="A12" s="10"/>
      <c r="B12" s="12"/>
      <c r="C12" s="63"/>
      <c r="D12" s="21"/>
      <c r="E12" s="21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43"/>
    </row>
    <row r="13" spans="1:18" ht="15">
      <c r="A13" s="13">
        <v>103100121</v>
      </c>
      <c r="B13" s="14" t="s">
        <v>3</v>
      </c>
      <c r="C13" s="30">
        <v>376849200</v>
      </c>
      <c r="D13" s="30">
        <v>396187134.83</v>
      </c>
      <c r="E13" s="30">
        <v>406376271</v>
      </c>
      <c r="F13" s="20">
        <v>243967.75</v>
      </c>
      <c r="G13" s="20">
        <v>31453238.38</v>
      </c>
      <c r="H13" s="20">
        <v>30930959.2</v>
      </c>
      <c r="I13" s="20">
        <v>34788448.27</v>
      </c>
      <c r="J13" s="20">
        <v>30465627.6</v>
      </c>
      <c r="K13" s="20">
        <v>34937184.29</v>
      </c>
      <c r="L13" s="20">
        <v>37195696.82</v>
      </c>
      <c r="M13" s="20">
        <v>36151370.28</v>
      </c>
      <c r="N13" s="20">
        <v>34285658.4</v>
      </c>
      <c r="O13" s="57">
        <v>35750057.54</v>
      </c>
      <c r="P13" s="20">
        <v>34839327.7</v>
      </c>
      <c r="Q13" s="68">
        <f>34328904.65+34109514.94</f>
        <v>68438419.59</v>
      </c>
      <c r="R13" s="42">
        <f aca="true" t="shared" si="1" ref="R13:R30">SUM(F13:Q13)</f>
        <v>409479955.81999993</v>
      </c>
    </row>
    <row r="14" spans="1:18" ht="15">
      <c r="A14" s="13">
        <v>103100122</v>
      </c>
      <c r="B14" s="14" t="s">
        <v>4</v>
      </c>
      <c r="C14" s="30">
        <v>189924000</v>
      </c>
      <c r="D14" s="30">
        <v>186563100.3</v>
      </c>
      <c r="E14" s="30">
        <v>203245727</v>
      </c>
      <c r="F14" s="20">
        <v>17324277.08</v>
      </c>
      <c r="G14" s="20">
        <v>10998390.59</v>
      </c>
      <c r="H14" s="20">
        <v>9763617.99</v>
      </c>
      <c r="I14" s="20">
        <v>15643732.36</v>
      </c>
      <c r="J14" s="20">
        <v>14287040.6</v>
      </c>
      <c r="K14" s="20">
        <v>17974333.53</v>
      </c>
      <c r="L14" s="57">
        <v>18843425.48</v>
      </c>
      <c r="M14" s="57">
        <v>17533927.31</v>
      </c>
      <c r="N14" s="20">
        <v>18139218.95</v>
      </c>
      <c r="O14" s="57">
        <v>16965450.22</v>
      </c>
      <c r="P14" s="57">
        <v>17131894.73</v>
      </c>
      <c r="Q14" s="68">
        <v>13290767.03</v>
      </c>
      <c r="R14" s="42">
        <f t="shared" si="1"/>
        <v>187896075.86999997</v>
      </c>
    </row>
    <row r="15" spans="1:18" ht="15">
      <c r="A15" s="13">
        <v>103100123</v>
      </c>
      <c r="B15" s="14" t="s">
        <v>5</v>
      </c>
      <c r="C15" s="30">
        <v>19992000</v>
      </c>
      <c r="D15" s="30">
        <v>22821332.320000004</v>
      </c>
      <c r="E15" s="30">
        <v>23444667</v>
      </c>
      <c r="F15" s="20">
        <v>1644259.49</v>
      </c>
      <c r="G15" s="20">
        <v>764504.7</v>
      </c>
      <c r="H15" s="20">
        <v>1542341.49</v>
      </c>
      <c r="I15" s="20">
        <v>1614670.04</v>
      </c>
      <c r="J15" s="20">
        <v>2396155.63</v>
      </c>
      <c r="K15" s="20">
        <v>2649051.24</v>
      </c>
      <c r="L15" s="20">
        <v>2519509.46</v>
      </c>
      <c r="M15" s="20">
        <v>2312594.33</v>
      </c>
      <c r="N15" s="20">
        <v>2018260.97</v>
      </c>
      <c r="O15" s="57">
        <v>1812132.6</v>
      </c>
      <c r="P15" s="20">
        <v>2430652.45</v>
      </c>
      <c r="Q15" s="68">
        <v>2135067.56</v>
      </c>
      <c r="R15" s="42">
        <f t="shared" si="1"/>
        <v>23839199.96</v>
      </c>
    </row>
    <row r="16" spans="1:18" ht="15">
      <c r="A16" s="13">
        <v>103100124</v>
      </c>
      <c r="B16" s="14" t="s">
        <v>6</v>
      </c>
      <c r="C16" s="30">
        <v>11995200</v>
      </c>
      <c r="D16" s="30">
        <v>13296277.24</v>
      </c>
      <c r="E16" s="30">
        <v>13242578</v>
      </c>
      <c r="F16" s="20">
        <v>670857.46</v>
      </c>
      <c r="G16" s="20">
        <v>307396.61</v>
      </c>
      <c r="H16" s="20">
        <v>833790.05</v>
      </c>
      <c r="I16" s="20">
        <v>950433.47</v>
      </c>
      <c r="J16" s="20">
        <v>1385931.55</v>
      </c>
      <c r="K16" s="20">
        <v>1583105.04</v>
      </c>
      <c r="L16" s="20">
        <v>1789826</v>
      </c>
      <c r="M16" s="20">
        <v>1785449.61</v>
      </c>
      <c r="N16" s="20">
        <v>1655096.91</v>
      </c>
      <c r="O16" s="57">
        <v>1345103.05</v>
      </c>
      <c r="P16" s="20">
        <v>1015744.73</v>
      </c>
      <c r="Q16" s="68">
        <v>656269.44</v>
      </c>
      <c r="R16" s="42">
        <f t="shared" si="1"/>
        <v>13979003.92</v>
      </c>
    </row>
    <row r="17" spans="1:18" ht="15">
      <c r="A17" s="13">
        <v>103100125</v>
      </c>
      <c r="B17" s="14" t="s">
        <v>7</v>
      </c>
      <c r="C17" s="30">
        <v>0</v>
      </c>
      <c r="D17" s="30">
        <v>714.2</v>
      </c>
      <c r="E17" s="3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42">
        <f t="shared" si="1"/>
        <v>0</v>
      </c>
    </row>
    <row r="18" spans="1:18" ht="15">
      <c r="A18" s="13">
        <v>103100126</v>
      </c>
      <c r="B18" s="14" t="s">
        <v>8</v>
      </c>
      <c r="C18" s="30">
        <v>0</v>
      </c>
      <c r="D18" s="30">
        <v>0</v>
      </c>
      <c r="E18" s="3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42">
        <f t="shared" si="1"/>
        <v>0</v>
      </c>
    </row>
    <row r="19" spans="1:18" ht="15">
      <c r="A19" s="13">
        <v>103100131</v>
      </c>
      <c r="B19" s="14" t="s">
        <v>9</v>
      </c>
      <c r="C19" s="30">
        <v>0</v>
      </c>
      <c r="D19" s="30">
        <v>0</v>
      </c>
      <c r="E19" s="3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42">
        <f t="shared" si="1"/>
        <v>0</v>
      </c>
    </row>
    <row r="20" spans="1:18" ht="15">
      <c r="A20" s="13">
        <v>103100132</v>
      </c>
      <c r="B20" s="14" t="s">
        <v>10</v>
      </c>
      <c r="C20" s="30">
        <v>2199120</v>
      </c>
      <c r="D20" s="30">
        <v>2351617.21</v>
      </c>
      <c r="E20" s="30">
        <v>2437817</v>
      </c>
      <c r="F20" s="20">
        <v>193235.96</v>
      </c>
      <c r="G20" s="20">
        <v>220326.33</v>
      </c>
      <c r="H20" s="20">
        <v>184927.87</v>
      </c>
      <c r="I20" s="20">
        <v>255056.34</v>
      </c>
      <c r="J20" s="20">
        <v>263529.52</v>
      </c>
      <c r="K20" s="20">
        <v>208982.69</v>
      </c>
      <c r="L20" s="20">
        <v>249083.71</v>
      </c>
      <c r="M20" s="20">
        <v>258512.82</v>
      </c>
      <c r="N20" s="20">
        <v>241052.81</v>
      </c>
      <c r="O20" s="20">
        <v>227541.92</v>
      </c>
      <c r="P20" s="20">
        <v>227520.7</v>
      </c>
      <c r="Q20" s="68">
        <v>223566.55</v>
      </c>
      <c r="R20" s="42">
        <f t="shared" si="1"/>
        <v>2753337.22</v>
      </c>
    </row>
    <row r="21" spans="1:18" ht="15">
      <c r="A21" s="13">
        <v>103100133</v>
      </c>
      <c r="B21" s="14" t="s">
        <v>11</v>
      </c>
      <c r="C21" s="30">
        <v>0</v>
      </c>
      <c r="D21" s="30">
        <v>0</v>
      </c>
      <c r="E21" s="3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1771.82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42">
        <f t="shared" si="1"/>
        <v>1771.82</v>
      </c>
    </row>
    <row r="22" spans="1:18" ht="15">
      <c r="A22" s="13">
        <v>103100135</v>
      </c>
      <c r="B22" s="14" t="s">
        <v>12</v>
      </c>
      <c r="C22" s="30">
        <v>49980</v>
      </c>
      <c r="D22" s="30">
        <v>45085.8</v>
      </c>
      <c r="E22" s="30">
        <v>66625</v>
      </c>
      <c r="F22" s="20">
        <v>5352.8</v>
      </c>
      <c r="G22" s="20">
        <v>2635.6</v>
      </c>
      <c r="H22" s="20">
        <v>3784</v>
      </c>
      <c r="I22" s="20">
        <v>1788.6</v>
      </c>
      <c r="J22" s="20">
        <v>391.8</v>
      </c>
      <c r="K22" s="20">
        <v>1763.8</v>
      </c>
      <c r="L22" s="20">
        <v>1194.8</v>
      </c>
      <c r="M22" s="20">
        <v>4291.6</v>
      </c>
      <c r="N22" s="20">
        <v>6597.8</v>
      </c>
      <c r="O22" s="20">
        <v>514.6</v>
      </c>
      <c r="P22" s="20">
        <v>13077.2</v>
      </c>
      <c r="Q22" s="68">
        <v>1534</v>
      </c>
      <c r="R22" s="42">
        <f t="shared" si="1"/>
        <v>42926.6</v>
      </c>
    </row>
    <row r="23" spans="1:18" ht="15">
      <c r="A23" s="13">
        <v>103100139</v>
      </c>
      <c r="B23" s="14" t="s">
        <v>13</v>
      </c>
      <c r="C23" s="30">
        <v>249900</v>
      </c>
      <c r="D23" s="30">
        <v>250876.69000000003</v>
      </c>
      <c r="E23" s="30">
        <v>289275</v>
      </c>
      <c r="F23" s="20">
        <v>13571.94</v>
      </c>
      <c r="G23" s="20">
        <v>21921.5</v>
      </c>
      <c r="H23" s="20">
        <v>24847.52</v>
      </c>
      <c r="I23" s="20">
        <v>15012.82</v>
      </c>
      <c r="J23" s="20">
        <v>28159.1</v>
      </c>
      <c r="K23" s="20">
        <v>5440.61</v>
      </c>
      <c r="L23" s="20">
        <v>33211.7</v>
      </c>
      <c r="M23" s="20">
        <v>16155.8</v>
      </c>
      <c r="N23" s="20">
        <v>17115.65</v>
      </c>
      <c r="O23" s="20">
        <v>20060.53</v>
      </c>
      <c r="P23" s="20">
        <v>41301.57</v>
      </c>
      <c r="Q23" s="68">
        <v>32566.32</v>
      </c>
      <c r="R23" s="42">
        <f t="shared" si="1"/>
        <v>269365.06</v>
      </c>
    </row>
    <row r="24" spans="1:18" ht="15">
      <c r="A24" s="13">
        <v>103100141</v>
      </c>
      <c r="B24" s="14" t="s">
        <v>14</v>
      </c>
      <c r="C24" s="30">
        <v>7996800</v>
      </c>
      <c r="D24" s="30">
        <v>8576554.41</v>
      </c>
      <c r="E24" s="30">
        <v>7782823</v>
      </c>
      <c r="F24" s="20">
        <v>868649.48</v>
      </c>
      <c r="G24" s="20">
        <v>799669.53</v>
      </c>
      <c r="H24" s="20">
        <v>1132289.08</v>
      </c>
      <c r="I24" s="20">
        <v>1004065.75</v>
      </c>
      <c r="J24" s="20">
        <v>1074200.56</v>
      </c>
      <c r="K24" s="20">
        <v>1065307.54</v>
      </c>
      <c r="L24" s="20">
        <v>1023537.84</v>
      </c>
      <c r="M24" s="20">
        <v>949200.57</v>
      </c>
      <c r="N24" s="20">
        <v>995370.37</v>
      </c>
      <c r="O24" s="57">
        <v>1211156.04</v>
      </c>
      <c r="P24" s="20">
        <v>1040917.21</v>
      </c>
      <c r="Q24" s="68">
        <v>676277.74</v>
      </c>
      <c r="R24" s="42">
        <f t="shared" si="1"/>
        <v>11840641.710000003</v>
      </c>
    </row>
    <row r="25" spans="1:18" ht="15">
      <c r="A25" s="13">
        <v>103100142</v>
      </c>
      <c r="B25" s="14" t="s">
        <v>15</v>
      </c>
      <c r="C25" s="30">
        <v>0</v>
      </c>
      <c r="D25" s="30">
        <v>0</v>
      </c>
      <c r="E25" s="3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57">
        <v>0</v>
      </c>
      <c r="P25" s="20">
        <v>0</v>
      </c>
      <c r="Q25" s="20">
        <v>0</v>
      </c>
      <c r="R25" s="42">
        <f t="shared" si="1"/>
        <v>0</v>
      </c>
    </row>
    <row r="26" spans="1:18" ht="15">
      <c r="A26" s="13">
        <v>103100143</v>
      </c>
      <c r="B26" s="14" t="s">
        <v>16</v>
      </c>
      <c r="C26" s="30">
        <v>49980</v>
      </c>
      <c r="D26" s="30">
        <v>28799.749999999993</v>
      </c>
      <c r="E26" s="30">
        <v>86454</v>
      </c>
      <c r="F26" s="20">
        <v>2208.53</v>
      </c>
      <c r="G26" s="20">
        <v>0</v>
      </c>
      <c r="H26" s="20">
        <v>0</v>
      </c>
      <c r="I26" s="20">
        <v>1688.76</v>
      </c>
      <c r="J26" s="20">
        <v>4140.94</v>
      </c>
      <c r="K26" s="20">
        <v>1065.51</v>
      </c>
      <c r="L26" s="20">
        <v>715.35</v>
      </c>
      <c r="M26" s="20">
        <v>3481.19</v>
      </c>
      <c r="N26" s="20">
        <v>3391.16</v>
      </c>
      <c r="O26" s="57">
        <v>0</v>
      </c>
      <c r="P26" s="20">
        <v>1493.66</v>
      </c>
      <c r="Q26" s="69">
        <v>934.03</v>
      </c>
      <c r="R26" s="42">
        <f t="shared" si="1"/>
        <v>19119.13</v>
      </c>
    </row>
    <row r="27" spans="1:18" ht="15">
      <c r="A27" s="13">
        <v>103100144</v>
      </c>
      <c r="B27" s="14" t="s">
        <v>17</v>
      </c>
      <c r="C27" s="30">
        <v>39984</v>
      </c>
      <c r="D27" s="30">
        <v>106599.15</v>
      </c>
      <c r="E27" s="30">
        <v>57400</v>
      </c>
      <c r="F27" s="20">
        <v>10427.56</v>
      </c>
      <c r="G27" s="20">
        <v>8042.58</v>
      </c>
      <c r="H27" s="20">
        <v>47513.18</v>
      </c>
      <c r="I27" s="20">
        <v>3828.5</v>
      </c>
      <c r="J27" s="20">
        <v>10872.16</v>
      </c>
      <c r="K27" s="20">
        <v>9872.98</v>
      </c>
      <c r="L27" s="20">
        <v>18840.12</v>
      </c>
      <c r="M27" s="20">
        <v>14135.94</v>
      </c>
      <c r="N27" s="20">
        <v>5990.66</v>
      </c>
      <c r="O27" s="57">
        <v>11201.68</v>
      </c>
      <c r="P27" s="20">
        <v>9095.32</v>
      </c>
      <c r="Q27" s="68">
        <v>12504.96</v>
      </c>
      <c r="R27" s="42">
        <f t="shared" si="1"/>
        <v>162325.64</v>
      </c>
    </row>
    <row r="28" spans="1:18" ht="15">
      <c r="A28" s="13">
        <v>103100145</v>
      </c>
      <c r="B28" s="14" t="s">
        <v>18</v>
      </c>
      <c r="C28" s="30">
        <v>249900</v>
      </c>
      <c r="D28" s="30">
        <v>417831.22000000003</v>
      </c>
      <c r="E28" s="30">
        <v>291100</v>
      </c>
      <c r="F28" s="20">
        <v>29053.01</v>
      </c>
      <c r="G28" s="20">
        <v>47251.75</v>
      </c>
      <c r="H28" s="20">
        <v>30274.3</v>
      </c>
      <c r="I28" s="20">
        <v>49657.9</v>
      </c>
      <c r="J28" s="20">
        <v>50037.92</v>
      </c>
      <c r="K28" s="20">
        <v>43848</v>
      </c>
      <c r="L28" s="20">
        <v>58030.02</v>
      </c>
      <c r="M28" s="20">
        <v>50160.87</v>
      </c>
      <c r="N28" s="20">
        <v>43753.24</v>
      </c>
      <c r="O28" s="57">
        <v>31706.27</v>
      </c>
      <c r="P28" s="20">
        <v>63317.71</v>
      </c>
      <c r="Q28" s="68">
        <v>40329.21</v>
      </c>
      <c r="R28" s="42">
        <f t="shared" si="1"/>
        <v>537420.2000000001</v>
      </c>
    </row>
    <row r="29" spans="1:18" ht="15">
      <c r="A29" s="13">
        <v>103100146</v>
      </c>
      <c r="B29" s="14" t="s">
        <v>19</v>
      </c>
      <c r="C29" s="30">
        <v>0</v>
      </c>
      <c r="D29" s="30">
        <v>0</v>
      </c>
      <c r="E29" s="3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57">
        <v>92.5</v>
      </c>
      <c r="P29" s="20">
        <v>0</v>
      </c>
      <c r="Q29" s="20">
        <v>0</v>
      </c>
      <c r="R29" s="42">
        <f t="shared" si="1"/>
        <v>92.5</v>
      </c>
    </row>
    <row r="30" spans="1:18" ht="15">
      <c r="A30" s="13">
        <v>103100147</v>
      </c>
      <c r="B30" s="14" t="s">
        <v>20</v>
      </c>
      <c r="C30" s="30">
        <v>649740</v>
      </c>
      <c r="D30" s="30">
        <v>976643.1100000001</v>
      </c>
      <c r="E30" s="30">
        <v>799500</v>
      </c>
      <c r="F30" s="20">
        <v>109436.84</v>
      </c>
      <c r="G30" s="20">
        <v>83911.58</v>
      </c>
      <c r="H30" s="20">
        <v>128777.32</v>
      </c>
      <c r="I30" s="20">
        <v>95477.28</v>
      </c>
      <c r="J30" s="20">
        <v>124569.12</v>
      </c>
      <c r="K30" s="20">
        <v>126813.36</v>
      </c>
      <c r="L30" s="20">
        <v>107266.66</v>
      </c>
      <c r="M30" s="20">
        <v>95405.62</v>
      </c>
      <c r="N30" s="20">
        <v>99081.06</v>
      </c>
      <c r="O30" s="57">
        <v>144364.38</v>
      </c>
      <c r="P30" s="20">
        <v>111881.44</v>
      </c>
      <c r="Q30" s="68">
        <v>103252.8</v>
      </c>
      <c r="R30" s="42">
        <f t="shared" si="1"/>
        <v>1330237.4600000002</v>
      </c>
    </row>
    <row r="31" spans="1:18" ht="15">
      <c r="A31" s="10"/>
      <c r="B31" s="12"/>
      <c r="C31" s="62"/>
      <c r="D31" s="21"/>
      <c r="E31" s="30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43"/>
    </row>
    <row r="32" spans="1:18" ht="15.75">
      <c r="A32" s="16"/>
      <c r="B32" s="3" t="s">
        <v>31</v>
      </c>
      <c r="C32" s="60">
        <f>SUM(C13:C31)</f>
        <v>610245804</v>
      </c>
      <c r="D32" s="31">
        <f>SUM(D13:D31)</f>
        <v>631622566.2300001</v>
      </c>
      <c r="E32" s="31">
        <f>SUM(E13:E31)</f>
        <v>658120237</v>
      </c>
      <c r="F32" s="24">
        <f>SUM(F13:F30)</f>
        <v>21115297.900000002</v>
      </c>
      <c r="G32" s="24">
        <f>SUM(G13:G30)</f>
        <v>44707289.15</v>
      </c>
      <c r="H32" s="24">
        <f aca="true" t="shared" si="2" ref="H32:Q32">SUM(H13:H31)</f>
        <v>44623121.99999999</v>
      </c>
      <c r="I32" s="24">
        <f t="shared" si="2"/>
        <v>54423860.09</v>
      </c>
      <c r="J32" s="24">
        <f t="shared" si="2"/>
        <v>50092428.32</v>
      </c>
      <c r="K32" s="24">
        <f t="shared" si="2"/>
        <v>58606768.58999999</v>
      </c>
      <c r="L32" s="24">
        <f t="shared" si="2"/>
        <v>61840337.96</v>
      </c>
      <c r="M32" s="24">
        <f t="shared" si="2"/>
        <v>59174685.93999999</v>
      </c>
      <c r="N32" s="24">
        <f t="shared" si="2"/>
        <v>57510587.97999998</v>
      </c>
      <c r="O32" s="24">
        <f t="shared" si="2"/>
        <v>57519381.330000006</v>
      </c>
      <c r="P32" s="24">
        <f t="shared" si="2"/>
        <v>56926224.42000001</v>
      </c>
      <c r="Q32" s="24">
        <f t="shared" si="2"/>
        <v>85611489.22999997</v>
      </c>
      <c r="R32" s="44">
        <f>SUM(R13:R30)</f>
        <v>652151472.9100001</v>
      </c>
    </row>
    <row r="33" spans="1:18" ht="15">
      <c r="A33" s="10"/>
      <c r="B33" s="12"/>
      <c r="C33" s="63"/>
      <c r="D33" s="21"/>
      <c r="E33" s="61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43"/>
    </row>
    <row r="34" spans="1:18" ht="15">
      <c r="A34" s="13">
        <v>103100217</v>
      </c>
      <c r="B34" s="14" t="s">
        <v>21</v>
      </c>
      <c r="C34" s="30">
        <v>902460</v>
      </c>
      <c r="D34" s="67">
        <v>843882.06</v>
      </c>
      <c r="E34" s="30">
        <v>930252</v>
      </c>
      <c r="F34" s="20">
        <v>591423.84</v>
      </c>
      <c r="G34" s="20">
        <v>48973.02</v>
      </c>
      <c r="H34" s="20">
        <v>37613.55</v>
      </c>
      <c r="I34" s="20">
        <v>1275</v>
      </c>
      <c r="J34" s="20">
        <v>8128</v>
      </c>
      <c r="K34" s="20">
        <v>2987</v>
      </c>
      <c r="L34" s="20">
        <v>0</v>
      </c>
      <c r="M34" s="20">
        <v>4769.58</v>
      </c>
      <c r="N34" s="20">
        <v>5895</v>
      </c>
      <c r="O34" s="20">
        <v>0</v>
      </c>
      <c r="P34" s="20">
        <v>0</v>
      </c>
      <c r="Q34" s="68">
        <v>57268.3</v>
      </c>
      <c r="R34" s="42">
        <f aca="true" t="shared" si="3" ref="R34:R43">SUM(F34:Q34)</f>
        <v>758333.29</v>
      </c>
    </row>
    <row r="35" spans="1:18" ht="15">
      <c r="A35" s="13">
        <v>103100235</v>
      </c>
      <c r="B35" s="14" t="s">
        <v>22</v>
      </c>
      <c r="C35" s="30">
        <v>59826</v>
      </c>
      <c r="D35" s="67">
        <v>54940.04000000001</v>
      </c>
      <c r="E35" s="30">
        <v>56836</v>
      </c>
      <c r="F35" s="20">
        <v>25525.26</v>
      </c>
      <c r="G35" s="20">
        <v>4608.75</v>
      </c>
      <c r="H35" s="20">
        <v>851.26</v>
      </c>
      <c r="I35" s="20">
        <v>26</v>
      </c>
      <c r="J35" s="20">
        <v>38.96</v>
      </c>
      <c r="K35" s="20">
        <v>0</v>
      </c>
      <c r="L35" s="20">
        <v>27.45</v>
      </c>
      <c r="M35" s="20">
        <v>37.73</v>
      </c>
      <c r="N35" s="20">
        <v>14.24</v>
      </c>
      <c r="O35" s="20">
        <v>6.43</v>
      </c>
      <c r="P35" s="20">
        <v>8.54</v>
      </c>
      <c r="Q35" s="68">
        <v>23133.24</v>
      </c>
      <c r="R35" s="42">
        <f t="shared" si="3"/>
        <v>54277.86</v>
      </c>
    </row>
    <row r="36" spans="1:18" ht="15">
      <c r="A36" s="13">
        <v>103100406</v>
      </c>
      <c r="B36" s="14" t="s">
        <v>23</v>
      </c>
      <c r="C36" s="30">
        <v>1125540</v>
      </c>
      <c r="D36" s="67">
        <v>1146478.34</v>
      </c>
      <c r="E36" s="30">
        <v>1278688</v>
      </c>
      <c r="F36" s="20">
        <v>77015.5</v>
      </c>
      <c r="G36" s="20">
        <v>84050.86</v>
      </c>
      <c r="H36" s="20">
        <v>124911.48</v>
      </c>
      <c r="I36" s="20">
        <v>81997.77</v>
      </c>
      <c r="J36" s="20">
        <v>103986.27</v>
      </c>
      <c r="K36" s="20">
        <v>131442.6</v>
      </c>
      <c r="L36" s="20">
        <v>92649.5</v>
      </c>
      <c r="M36" s="20">
        <v>102167.35</v>
      </c>
      <c r="N36" s="20">
        <v>113137.61</v>
      </c>
      <c r="O36" s="20">
        <v>96550.11</v>
      </c>
      <c r="P36" s="20">
        <v>130887.31</v>
      </c>
      <c r="Q36" s="68">
        <v>102099.75</v>
      </c>
      <c r="R36" s="42">
        <f t="shared" si="3"/>
        <v>1240896.1099999999</v>
      </c>
    </row>
    <row r="37" spans="1:18" ht="15">
      <c r="A37" s="13">
        <v>103100468</v>
      </c>
      <c r="B37" s="14" t="s">
        <v>24</v>
      </c>
      <c r="C37" s="30">
        <v>3853</v>
      </c>
      <c r="D37" s="67">
        <v>7279.47</v>
      </c>
      <c r="E37" s="30">
        <v>8713</v>
      </c>
      <c r="F37" s="20">
        <v>153.9</v>
      </c>
      <c r="G37" s="20">
        <v>138.51</v>
      </c>
      <c r="H37" s="20">
        <v>246.24</v>
      </c>
      <c r="I37" s="20">
        <v>241.11</v>
      </c>
      <c r="J37" s="20">
        <v>194.94</v>
      </c>
      <c r="K37" s="20">
        <v>312.93</v>
      </c>
      <c r="L37" s="20">
        <v>292.41</v>
      </c>
      <c r="M37" s="20">
        <v>237.7</v>
      </c>
      <c r="N37" s="20">
        <v>277.02</v>
      </c>
      <c r="O37" s="20">
        <v>169.29</v>
      </c>
      <c r="P37" s="20">
        <v>210.33</v>
      </c>
      <c r="Q37" s="69">
        <v>305.85</v>
      </c>
      <c r="R37" s="42">
        <f t="shared" si="3"/>
        <v>2780.23</v>
      </c>
    </row>
    <row r="38" spans="1:18" ht="15">
      <c r="A38" s="13">
        <v>103100504</v>
      </c>
      <c r="B38" s="14" t="s">
        <v>25</v>
      </c>
      <c r="C38" s="30">
        <v>111540</v>
      </c>
      <c r="D38" s="67">
        <v>103982.62999999999</v>
      </c>
      <c r="E38" s="30">
        <v>120274</v>
      </c>
      <c r="F38" s="20">
        <v>15913.32</v>
      </c>
      <c r="G38" s="20">
        <v>8244.06</v>
      </c>
      <c r="H38" s="20">
        <v>9934.93</v>
      </c>
      <c r="I38" s="20">
        <v>9343.59</v>
      </c>
      <c r="J38" s="20">
        <v>6859.09</v>
      </c>
      <c r="K38" s="20">
        <v>48307.39</v>
      </c>
      <c r="L38" s="57">
        <v>22091.32</v>
      </c>
      <c r="M38" s="20">
        <v>3986.26</v>
      </c>
      <c r="N38" s="20">
        <v>5610.2</v>
      </c>
      <c r="O38" s="20">
        <v>4737.18</v>
      </c>
      <c r="P38" s="20">
        <v>3410.34</v>
      </c>
      <c r="Q38" s="68">
        <v>16641.74</v>
      </c>
      <c r="R38" s="42">
        <f t="shared" si="3"/>
        <v>155079.41999999995</v>
      </c>
    </row>
    <row r="39" spans="1:18" ht="15">
      <c r="A39" s="13">
        <v>103100552</v>
      </c>
      <c r="B39" s="14" t="s">
        <v>26</v>
      </c>
      <c r="C39" s="30">
        <v>202800</v>
      </c>
      <c r="D39" s="67">
        <v>331599.20999999996</v>
      </c>
      <c r="E39" s="30">
        <v>389500</v>
      </c>
      <c r="F39" s="20">
        <v>32727.27</v>
      </c>
      <c r="G39" s="20">
        <v>17428.58</v>
      </c>
      <c r="H39" s="20">
        <v>61367.96</v>
      </c>
      <c r="I39" s="20">
        <v>35097.72</v>
      </c>
      <c r="J39" s="20">
        <v>27364.72</v>
      </c>
      <c r="K39" s="20">
        <v>46417.25</v>
      </c>
      <c r="L39" s="20">
        <v>73213.14</v>
      </c>
      <c r="M39" s="20">
        <v>20954.27</v>
      </c>
      <c r="N39" s="20">
        <v>26695.4</v>
      </c>
      <c r="O39" s="20">
        <v>26705.09</v>
      </c>
      <c r="P39" s="20">
        <v>26064.28</v>
      </c>
      <c r="Q39" s="68">
        <v>24412.17</v>
      </c>
      <c r="R39" s="42">
        <f t="shared" si="3"/>
        <v>418447.85000000003</v>
      </c>
    </row>
    <row r="40" spans="1:18" ht="15">
      <c r="A40" s="13">
        <v>103100577</v>
      </c>
      <c r="B40" s="14" t="s">
        <v>27</v>
      </c>
      <c r="C40" s="30">
        <v>502437</v>
      </c>
      <c r="D40" s="67">
        <v>671708.2200000001</v>
      </c>
      <c r="E40" s="30">
        <v>866125</v>
      </c>
      <c r="F40" s="20">
        <v>27200.38</v>
      </c>
      <c r="G40" s="20">
        <v>64173.42</v>
      </c>
      <c r="H40" s="20">
        <v>117368.45</v>
      </c>
      <c r="I40" s="20">
        <v>86903.25</v>
      </c>
      <c r="J40" s="20">
        <v>140460.99</v>
      </c>
      <c r="K40" s="20">
        <v>48319.63</v>
      </c>
      <c r="L40" s="20">
        <v>63743.81</v>
      </c>
      <c r="M40" s="20">
        <v>100613.62</v>
      </c>
      <c r="N40" s="20">
        <v>44863.1</v>
      </c>
      <c r="O40" s="20">
        <v>44321.92</v>
      </c>
      <c r="P40" s="20">
        <v>97157.17</v>
      </c>
      <c r="Q40" s="68">
        <v>42583.09</v>
      </c>
      <c r="R40" s="42">
        <f t="shared" si="3"/>
        <v>877708.83</v>
      </c>
    </row>
    <row r="41" spans="1:18" ht="15">
      <c r="A41" s="13">
        <v>103100604</v>
      </c>
      <c r="B41" s="14" t="s">
        <v>28</v>
      </c>
      <c r="C41" s="30">
        <v>0</v>
      </c>
      <c r="D41" s="67">
        <v>0</v>
      </c>
      <c r="E41" s="3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42">
        <f t="shared" si="3"/>
        <v>0</v>
      </c>
    </row>
    <row r="42" spans="1:18" ht="15">
      <c r="A42" s="13">
        <v>103100688</v>
      </c>
      <c r="B42" s="14" t="s">
        <v>29</v>
      </c>
      <c r="C42" s="30">
        <v>443098</v>
      </c>
      <c r="D42" s="67">
        <v>629244.37</v>
      </c>
      <c r="E42" s="30">
        <v>717500</v>
      </c>
      <c r="F42" s="20">
        <v>44739.16</v>
      </c>
      <c r="G42" s="20">
        <v>44991.59</v>
      </c>
      <c r="H42" s="20">
        <v>54532.67</v>
      </c>
      <c r="I42" s="20">
        <v>31710.06</v>
      </c>
      <c r="J42" s="20">
        <v>43056.56</v>
      </c>
      <c r="K42" s="20">
        <v>52224.57</v>
      </c>
      <c r="L42" s="20">
        <v>30931.24</v>
      </c>
      <c r="M42" s="20">
        <v>33857.21</v>
      </c>
      <c r="N42" s="20">
        <v>36941.75</v>
      </c>
      <c r="O42" s="20">
        <v>37911.52</v>
      </c>
      <c r="P42" s="20">
        <v>35233.95</v>
      </c>
      <c r="Q42" s="68">
        <f>40346.21+25</f>
        <v>40371.21</v>
      </c>
      <c r="R42" s="42">
        <f t="shared" si="3"/>
        <v>486501.49000000005</v>
      </c>
    </row>
    <row r="43" spans="1:18" ht="15">
      <c r="A43" s="13">
        <v>603100049</v>
      </c>
      <c r="B43" s="14" t="s">
        <v>36</v>
      </c>
      <c r="C43" s="30">
        <v>101400</v>
      </c>
      <c r="D43" s="67">
        <v>109779.29999999999</v>
      </c>
      <c r="E43" s="30">
        <v>120950</v>
      </c>
      <c r="F43" s="20">
        <v>126462.08</v>
      </c>
      <c r="G43" s="20">
        <v>62638.55</v>
      </c>
      <c r="H43" s="20">
        <v>88010.21</v>
      </c>
      <c r="I43" s="20">
        <v>95948.64</v>
      </c>
      <c r="J43" s="20">
        <v>68906</v>
      </c>
      <c r="K43" s="20">
        <v>63526.9</v>
      </c>
      <c r="L43" s="20">
        <v>29248.07</v>
      </c>
      <c r="M43" s="20">
        <v>50727.25</v>
      </c>
      <c r="N43" s="20">
        <v>6207.86</v>
      </c>
      <c r="O43" s="20">
        <v>92137.98</v>
      </c>
      <c r="P43" s="20">
        <v>7649.89</v>
      </c>
      <c r="Q43" s="68">
        <v>3991.49</v>
      </c>
      <c r="R43" s="42">
        <f t="shared" si="3"/>
        <v>695454.92</v>
      </c>
    </row>
    <row r="44" spans="1:18" ht="15">
      <c r="A44" s="10"/>
      <c r="B44" s="12"/>
      <c r="C44" s="62"/>
      <c r="D44" s="21"/>
      <c r="E44" s="30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43"/>
    </row>
    <row r="45" spans="1:21" ht="15.75">
      <c r="A45" s="16"/>
      <c r="B45" s="3" t="s">
        <v>33</v>
      </c>
      <c r="C45" s="60">
        <f>SUM(C34:C44)</f>
        <v>3452954</v>
      </c>
      <c r="D45" s="31">
        <f>SUM(D34:D44)</f>
        <v>3898893.64</v>
      </c>
      <c r="E45" s="31">
        <f>SUM(E34:E43)</f>
        <v>4488838</v>
      </c>
      <c r="F45" s="24">
        <f aca="true" t="shared" si="4" ref="F45:R45">SUM(F34:F43)</f>
        <v>941160.71</v>
      </c>
      <c r="G45" s="24">
        <f t="shared" si="4"/>
        <v>335247.34</v>
      </c>
      <c r="H45" s="24">
        <f t="shared" si="4"/>
        <v>494836.75</v>
      </c>
      <c r="I45" s="24">
        <f t="shared" si="4"/>
        <v>342543.14</v>
      </c>
      <c r="J45" s="24">
        <f t="shared" si="4"/>
        <v>398995.52999999997</v>
      </c>
      <c r="K45" s="24">
        <f t="shared" si="4"/>
        <v>393538.27</v>
      </c>
      <c r="L45" s="24">
        <f t="shared" si="4"/>
        <v>312196.94</v>
      </c>
      <c r="M45" s="24">
        <f t="shared" si="4"/>
        <v>317350.97</v>
      </c>
      <c r="N45" s="24">
        <f t="shared" si="4"/>
        <v>239642.18</v>
      </c>
      <c r="O45" s="24">
        <f t="shared" si="4"/>
        <v>302539.51999999996</v>
      </c>
      <c r="P45" s="24">
        <f t="shared" si="4"/>
        <v>300621.81</v>
      </c>
      <c r="Q45" s="24">
        <f t="shared" si="4"/>
        <v>310806.84</v>
      </c>
      <c r="R45" s="44">
        <f t="shared" si="4"/>
        <v>4689480</v>
      </c>
      <c r="U45" s="54"/>
    </row>
    <row r="46" spans="1:18" ht="15">
      <c r="A46" s="10"/>
      <c r="B46" s="12"/>
      <c r="C46" s="63"/>
      <c r="D46" s="21"/>
      <c r="E46" s="21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43"/>
    </row>
    <row r="47" spans="1:18" ht="15">
      <c r="A47" s="10"/>
      <c r="B47" s="12"/>
      <c r="C47" s="62"/>
      <c r="D47" s="21"/>
      <c r="E47" s="21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43"/>
    </row>
    <row r="48" spans="1:18" ht="27.75" customHeight="1">
      <c r="A48" s="16"/>
      <c r="B48" s="4" t="s">
        <v>34</v>
      </c>
      <c r="C48" s="65">
        <f>+C11+C32+C45</f>
        <v>638770257</v>
      </c>
      <c r="D48" s="32">
        <f>+D11+D32+D45</f>
        <v>662032829.7600001</v>
      </c>
      <c r="E48" s="32">
        <f>+E45+E32+E11</f>
        <v>695244896</v>
      </c>
      <c r="F48" s="25">
        <f aca="true" t="shared" si="5" ref="F48:Q48">+F11+F32+F45</f>
        <v>24096865.490000002</v>
      </c>
      <c r="G48" s="25">
        <f t="shared" si="5"/>
        <v>46583772.08</v>
      </c>
      <c r="H48" s="25">
        <f t="shared" si="5"/>
        <v>48013195.92999999</v>
      </c>
      <c r="I48" s="25">
        <f t="shared" si="5"/>
        <v>56675737.650000006</v>
      </c>
      <c r="J48" s="25">
        <f t="shared" si="5"/>
        <v>53652038.550000004</v>
      </c>
      <c r="K48" s="25">
        <f t="shared" si="5"/>
        <v>61596849.68999999</v>
      </c>
      <c r="L48" s="25">
        <f t="shared" si="5"/>
        <v>64676077.08</v>
      </c>
      <c r="M48" s="25">
        <f t="shared" si="5"/>
        <v>61625294.61999999</v>
      </c>
      <c r="N48" s="25">
        <f t="shared" si="5"/>
        <v>59879429.59999998</v>
      </c>
      <c r="O48" s="25">
        <f t="shared" si="5"/>
        <v>60058425.66000001</v>
      </c>
      <c r="P48" s="25">
        <f t="shared" si="5"/>
        <v>59083730.250000015</v>
      </c>
      <c r="Q48" s="25">
        <f t="shared" si="5"/>
        <v>88221278.93999998</v>
      </c>
      <c r="R48" s="45">
        <f>SUM(F48:Q48)</f>
        <v>684162695.54</v>
      </c>
    </row>
    <row r="49" spans="1:18" ht="7.5" customHeight="1">
      <c r="A49" s="10"/>
      <c r="B49" s="12"/>
      <c r="C49" s="26"/>
      <c r="D49" s="27"/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43"/>
    </row>
    <row r="50" spans="1:18" s="17" customFormat="1" ht="28.5" customHeight="1">
      <c r="A50" s="16"/>
      <c r="B50" s="4" t="s">
        <v>32</v>
      </c>
      <c r="C50" s="28"/>
      <c r="D50" s="32"/>
      <c r="E50" s="29"/>
      <c r="F50" s="25">
        <v>24724977.57</v>
      </c>
      <c r="G50" s="25">
        <v>32792171.53</v>
      </c>
      <c r="H50" s="25">
        <v>42767670.13</v>
      </c>
      <c r="I50" s="25">
        <v>35961748.77</v>
      </c>
      <c r="J50" s="25">
        <v>37534786.67</v>
      </c>
      <c r="K50" s="25">
        <v>42541933.36</v>
      </c>
      <c r="L50" s="25">
        <v>38016986.57</v>
      </c>
      <c r="M50" s="25">
        <v>38015528.29</v>
      </c>
      <c r="N50" s="25">
        <v>37521556.99</v>
      </c>
      <c r="O50" s="56">
        <v>37867498.03</v>
      </c>
      <c r="P50" s="25">
        <v>40328757.06</v>
      </c>
      <c r="Q50" s="25">
        <f>36612922.43+13476293.97</f>
        <v>50089216.4</v>
      </c>
      <c r="R50" s="45">
        <f>SUM(F50:Q50)</f>
        <v>458162831.37000006</v>
      </c>
    </row>
    <row r="51" spans="1:18" ht="6.75" customHeight="1">
      <c r="A51" s="10"/>
      <c r="B51" s="12"/>
      <c r="C51" s="26"/>
      <c r="D51" s="27"/>
      <c r="E51" s="22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43"/>
    </row>
    <row r="52" spans="1:18" s="17" customFormat="1" ht="48" customHeight="1">
      <c r="A52" s="34"/>
      <c r="B52" s="35" t="s">
        <v>49</v>
      </c>
      <c r="C52" s="36"/>
      <c r="D52" s="37">
        <f>+D48+D50</f>
        <v>662032829.7600001</v>
      </c>
      <c r="E52" s="38"/>
      <c r="F52" s="39">
        <f aca="true" t="shared" si="6" ref="F52:Q52">+F48+F50</f>
        <v>48821843.06</v>
      </c>
      <c r="G52" s="39">
        <f t="shared" si="6"/>
        <v>79375943.61</v>
      </c>
      <c r="H52" s="39">
        <f t="shared" si="6"/>
        <v>90780866.06</v>
      </c>
      <c r="I52" s="39">
        <f t="shared" si="6"/>
        <v>92637486.42000002</v>
      </c>
      <c r="J52" s="39">
        <f t="shared" si="6"/>
        <v>91186825.22</v>
      </c>
      <c r="K52" s="39">
        <f t="shared" si="6"/>
        <v>104138783.04999998</v>
      </c>
      <c r="L52" s="39">
        <f t="shared" si="6"/>
        <v>102693063.65</v>
      </c>
      <c r="M52" s="39">
        <f t="shared" si="6"/>
        <v>99640822.91</v>
      </c>
      <c r="N52" s="39">
        <f t="shared" si="6"/>
        <v>97400986.58999997</v>
      </c>
      <c r="O52" s="39">
        <f t="shared" si="6"/>
        <v>97925923.69000001</v>
      </c>
      <c r="P52" s="39">
        <f t="shared" si="6"/>
        <v>99412487.31000002</v>
      </c>
      <c r="Q52" s="39">
        <f t="shared" si="6"/>
        <v>138310495.33999997</v>
      </c>
      <c r="R52" s="40">
        <f>SUM(F52:Q52)</f>
        <v>1142325526.91</v>
      </c>
    </row>
    <row r="53" spans="6:18" ht="15"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6:18" ht="15"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6:18" ht="15"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5">
      <c r="A56" s="6" t="s">
        <v>55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6:18" ht="15"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5">
      <c r="A58" s="6" t="s">
        <v>53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6:18" ht="15"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6:18" ht="15"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6:18" ht="15"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6:18" ht="15"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6:18" ht="15"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6:18" ht="15"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6:18" ht="15"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6:18" ht="15"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6:18" ht="15"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6:18" ht="15"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6:18" ht="15"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6:18" ht="15"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6:18" ht="15"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6:18" ht="15"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6:18" ht="15"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6:18" ht="15"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6:18" ht="15"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6:18" ht="15"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6:18" ht="15"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6:18" ht="15"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6:18" ht="15"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6:18" ht="15"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6:18" ht="15"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6:18" ht="15"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6:18" ht="15"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6:18" ht="15"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6:18" ht="15"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6:18" ht="15"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6:18" ht="15"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6:18" ht="15"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6:18" ht="15"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6:18" ht="15"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6:18" ht="15"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6:18" ht="15"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6:18" ht="15"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6:18" ht="15"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6:18" ht="15"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6:18" ht="15"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6:18" ht="15"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6:18" ht="15"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6:18" ht="15"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6:18" ht="15"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6:18" ht="15"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01"/>
  <sheetViews>
    <sheetView zoomScale="91" zoomScaleNormal="91" zoomScalePageLayoutView="0" workbookViewId="0" topLeftCell="A1">
      <pane xSplit="4" ySplit="2" topLeftCell="O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P15" sqref="P15"/>
    </sheetView>
  </sheetViews>
  <sheetFormatPr defaultColWidth="9.140625" defaultRowHeight="12.75"/>
  <cols>
    <col min="1" max="1" width="13.28125" style="6" customWidth="1"/>
    <col min="2" max="2" width="39.421875" style="6" customWidth="1"/>
    <col min="3" max="3" width="22.28125" style="6" customWidth="1"/>
    <col min="4" max="4" width="20.28125" style="6" customWidth="1"/>
    <col min="5" max="5" width="18.7109375" style="6" customWidth="1"/>
    <col min="6" max="6" width="16.140625" style="6" customWidth="1"/>
    <col min="7" max="8" width="16.7109375" style="6" customWidth="1"/>
    <col min="9" max="9" width="17.140625" style="6" customWidth="1"/>
    <col min="10" max="10" width="16.7109375" style="6" customWidth="1"/>
    <col min="11" max="11" width="16.28125" style="6" customWidth="1"/>
    <col min="12" max="12" width="17.00390625" style="6" bestFit="1" customWidth="1"/>
    <col min="13" max="17" width="15.421875" style="6" customWidth="1"/>
    <col min="18" max="18" width="18.28125" style="6" bestFit="1" customWidth="1"/>
    <col min="19" max="20" width="9.140625" style="6" customWidth="1"/>
    <col min="21" max="21" width="20.7109375" style="6" customWidth="1"/>
    <col min="22" max="16384" width="9.140625" style="6" customWidth="1"/>
  </cols>
  <sheetData>
    <row r="1" spans="1:45" ht="20.25" customHeight="1">
      <c r="A1" s="118" t="s">
        <v>99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18" ht="16.5" customHeight="1">
      <c r="A2" s="119" t="s">
        <v>42</v>
      </c>
      <c r="B2" s="122" t="s">
        <v>52</v>
      </c>
      <c r="C2" s="125">
        <v>2017</v>
      </c>
      <c r="D2" s="126"/>
      <c r="E2" s="127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1:18" ht="20.25" customHeight="1">
      <c r="A3" s="120"/>
      <c r="B3" s="123"/>
      <c r="C3" s="130" t="s">
        <v>54</v>
      </c>
      <c r="D3" s="131" t="s">
        <v>56</v>
      </c>
      <c r="E3" s="130" t="s">
        <v>41</v>
      </c>
      <c r="F3" s="133" t="s">
        <v>100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/>
    </row>
    <row r="4" spans="1:18" ht="14.25" customHeight="1">
      <c r="A4" s="120"/>
      <c r="B4" s="123"/>
      <c r="C4" s="130"/>
      <c r="D4" s="132"/>
      <c r="E4" s="130"/>
      <c r="F4" s="50" t="s">
        <v>101</v>
      </c>
      <c r="G4" s="48" t="s">
        <v>108</v>
      </c>
      <c r="H4" s="48" t="s">
        <v>102</v>
      </c>
      <c r="I4" s="48" t="s">
        <v>103</v>
      </c>
      <c r="J4" s="48" t="s">
        <v>109</v>
      </c>
      <c r="K4" s="48" t="s">
        <v>104</v>
      </c>
      <c r="L4" s="48" t="s">
        <v>105</v>
      </c>
      <c r="M4" s="48" t="s">
        <v>112</v>
      </c>
      <c r="N4" s="48" t="s">
        <v>106</v>
      </c>
      <c r="O4" s="48" t="s">
        <v>107</v>
      </c>
      <c r="P4" s="48" t="s">
        <v>113</v>
      </c>
      <c r="Q4" s="48" t="s">
        <v>114</v>
      </c>
      <c r="R4" s="49" t="s">
        <v>38</v>
      </c>
    </row>
    <row r="5" spans="1:18" ht="15">
      <c r="A5" s="121"/>
      <c r="B5" s="124"/>
      <c r="C5" s="46" t="s">
        <v>37</v>
      </c>
      <c r="D5" s="51" t="s">
        <v>37</v>
      </c>
      <c r="E5" s="47" t="s">
        <v>37</v>
      </c>
      <c r="F5" s="33" t="s">
        <v>37</v>
      </c>
      <c r="G5" s="47" t="s">
        <v>37</v>
      </c>
      <c r="H5" s="47" t="s">
        <v>37</v>
      </c>
      <c r="I5" s="47" t="s">
        <v>37</v>
      </c>
      <c r="J5" s="47" t="s">
        <v>37</v>
      </c>
      <c r="K5" s="47" t="s">
        <v>37</v>
      </c>
      <c r="L5" s="47" t="s">
        <v>37</v>
      </c>
      <c r="M5" s="47" t="s">
        <v>37</v>
      </c>
      <c r="N5" s="47" t="s">
        <v>37</v>
      </c>
      <c r="O5" s="47" t="s">
        <v>37</v>
      </c>
      <c r="P5" s="47" t="s">
        <v>37</v>
      </c>
      <c r="Q5" s="70"/>
      <c r="R5" s="47" t="s">
        <v>37</v>
      </c>
    </row>
    <row r="6" spans="1:18" ht="15">
      <c r="A6" s="7"/>
      <c r="B6" s="8"/>
      <c r="C6" s="64"/>
      <c r="D6" s="9"/>
      <c r="E6" s="5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41"/>
    </row>
    <row r="7" spans="1:18" ht="15">
      <c r="A7" s="13">
        <v>103100102</v>
      </c>
      <c r="B7" s="14" t="s">
        <v>0</v>
      </c>
      <c r="C7" s="30">
        <v>32554335</v>
      </c>
      <c r="D7" s="30">
        <v>27213961.91</v>
      </c>
      <c r="E7" s="30">
        <v>28303779</v>
      </c>
      <c r="F7" s="20">
        <v>2212872.99</v>
      </c>
      <c r="G7" s="20">
        <v>2192979.21</v>
      </c>
      <c r="H7" s="20">
        <v>2489710.58</v>
      </c>
      <c r="I7" s="20">
        <v>2351815.83</v>
      </c>
      <c r="J7" s="20">
        <v>2775707.22</v>
      </c>
      <c r="K7" s="20">
        <v>2477789.23</v>
      </c>
      <c r="L7" s="20">
        <v>2787697.35</v>
      </c>
      <c r="M7" s="20">
        <v>2402938.76</v>
      </c>
      <c r="N7" s="20">
        <v>2714598.67</v>
      </c>
      <c r="O7" s="20">
        <v>2490352.33</v>
      </c>
      <c r="P7" s="20">
        <v>2409557.99</v>
      </c>
      <c r="Q7" s="20">
        <v>2163360.24</v>
      </c>
      <c r="R7" s="42">
        <f>SUM(F7:Q7)</f>
        <v>29469380.400000006</v>
      </c>
    </row>
    <row r="8" spans="1:18" ht="15">
      <c r="A8" s="13">
        <v>103100103</v>
      </c>
      <c r="B8" s="14" t="s">
        <v>1</v>
      </c>
      <c r="C8" s="30">
        <v>79950</v>
      </c>
      <c r="D8" s="30">
        <v>63097.42</v>
      </c>
      <c r="E8" s="30">
        <v>67605</v>
      </c>
      <c r="F8" s="20">
        <v>4465.75</v>
      </c>
      <c r="G8" s="20">
        <v>4079.39</v>
      </c>
      <c r="H8" s="20">
        <v>4607.74</v>
      </c>
      <c r="I8" s="20">
        <v>4141.96</v>
      </c>
      <c r="J8" s="20">
        <v>3936.86</v>
      </c>
      <c r="K8" s="20">
        <v>6418.23</v>
      </c>
      <c r="L8" s="20">
        <v>6601.92</v>
      </c>
      <c r="M8" s="20">
        <v>0</v>
      </c>
      <c r="N8" s="20">
        <v>10220.81</v>
      </c>
      <c r="O8" s="20">
        <v>6519.74</v>
      </c>
      <c r="P8" s="20">
        <v>6361.44</v>
      </c>
      <c r="Q8" s="20">
        <v>4693</v>
      </c>
      <c r="R8" s="42">
        <f>SUM(F8:Q8)</f>
        <v>62046.84</v>
      </c>
    </row>
    <row r="9" spans="1:18" ht="15">
      <c r="A9" s="13">
        <v>103100104</v>
      </c>
      <c r="B9" s="14" t="s">
        <v>2</v>
      </c>
      <c r="C9" s="30">
        <v>1536</v>
      </c>
      <c r="D9" s="30">
        <v>44683.3</v>
      </c>
      <c r="E9" s="30">
        <v>31</v>
      </c>
      <c r="F9" s="20">
        <v>0</v>
      </c>
      <c r="G9" s="20">
        <v>0</v>
      </c>
      <c r="H9" s="20">
        <v>3086.04</v>
      </c>
      <c r="I9" s="20">
        <v>110.55</v>
      </c>
      <c r="J9" s="20">
        <v>0</v>
      </c>
      <c r="K9" s="20">
        <v>0</v>
      </c>
      <c r="L9" s="20">
        <v>1180.62</v>
      </c>
      <c r="M9" s="20">
        <v>0</v>
      </c>
      <c r="N9" s="20">
        <v>0</v>
      </c>
      <c r="O9" s="20">
        <v>236.06</v>
      </c>
      <c r="P9" s="20">
        <v>152.62</v>
      </c>
      <c r="Q9" s="20">
        <v>0</v>
      </c>
      <c r="R9" s="42">
        <f>SUM(F9:Q9)</f>
        <v>4765.89</v>
      </c>
    </row>
    <row r="10" spans="1:18" ht="15">
      <c r="A10" s="10"/>
      <c r="B10" s="12"/>
      <c r="C10" s="62"/>
      <c r="D10" s="21"/>
      <c r="E10" s="21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43"/>
    </row>
    <row r="11" spans="1:18" ht="15.75">
      <c r="A11" s="16"/>
      <c r="B11" s="3" t="s">
        <v>30</v>
      </c>
      <c r="C11" s="60">
        <f>SUM(C7:C10)</f>
        <v>32635821</v>
      </c>
      <c r="D11" s="31">
        <f>SUM(D7:D10)</f>
        <v>27321742.630000003</v>
      </c>
      <c r="E11" s="31">
        <f>SUM(E7:E10)</f>
        <v>28371415</v>
      </c>
      <c r="F11" s="24">
        <f aca="true" t="shared" si="0" ref="F11:R11">SUM(F7:F9)</f>
        <v>2217338.74</v>
      </c>
      <c r="G11" s="24">
        <f t="shared" si="0"/>
        <v>2197058.6</v>
      </c>
      <c r="H11" s="24">
        <f t="shared" si="0"/>
        <v>2497404.3600000003</v>
      </c>
      <c r="I11" s="24">
        <f t="shared" si="0"/>
        <v>2356068.34</v>
      </c>
      <c r="J11" s="24">
        <f t="shared" si="0"/>
        <v>2779644.08</v>
      </c>
      <c r="K11" s="24">
        <f t="shared" si="0"/>
        <v>2484207.46</v>
      </c>
      <c r="L11" s="24">
        <f t="shared" si="0"/>
        <v>2795479.89</v>
      </c>
      <c r="M11" s="24">
        <f t="shared" si="0"/>
        <v>2402938.76</v>
      </c>
      <c r="N11" s="24">
        <f t="shared" si="0"/>
        <v>2724819.48</v>
      </c>
      <c r="O11" s="24">
        <f t="shared" si="0"/>
        <v>2497108.1300000004</v>
      </c>
      <c r="P11" s="24">
        <f t="shared" si="0"/>
        <v>2416072.0500000003</v>
      </c>
      <c r="Q11" s="24">
        <f t="shared" si="0"/>
        <v>2168053.24</v>
      </c>
      <c r="R11" s="44">
        <f t="shared" si="0"/>
        <v>29536193.130000006</v>
      </c>
    </row>
    <row r="12" spans="1:18" ht="15">
      <c r="A12" s="10"/>
      <c r="B12" s="12"/>
      <c r="C12" s="63"/>
      <c r="D12" s="21"/>
      <c r="E12" s="21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43"/>
    </row>
    <row r="13" spans="1:18" ht="15">
      <c r="A13" s="13">
        <v>103100121</v>
      </c>
      <c r="B13" s="14" t="s">
        <v>3</v>
      </c>
      <c r="C13" s="30">
        <v>406376271</v>
      </c>
      <c r="D13" s="30">
        <v>409479955.81999993</v>
      </c>
      <c r="E13" s="30">
        <v>428890000</v>
      </c>
      <c r="F13" s="20">
        <v>240379.15</v>
      </c>
      <c r="G13" s="20">
        <v>32531831.79</v>
      </c>
      <c r="H13" s="20">
        <v>30056211.33</v>
      </c>
      <c r="I13" s="20">
        <v>34991075.81</v>
      </c>
      <c r="J13" s="20">
        <v>32396227.4</v>
      </c>
      <c r="K13" s="20">
        <v>35898356.37</v>
      </c>
      <c r="L13" s="20">
        <v>35376947.41</v>
      </c>
      <c r="M13" s="20">
        <v>36409351.57</v>
      </c>
      <c r="N13" s="20">
        <v>35187524.34</v>
      </c>
      <c r="O13" s="57">
        <v>34106636.1</v>
      </c>
      <c r="P13" s="20">
        <v>34577934.87</v>
      </c>
      <c r="Q13" s="68">
        <v>65152772.61</v>
      </c>
      <c r="R13" s="42">
        <f aca="true" t="shared" si="1" ref="R13:R30">SUM(F13:Q13)</f>
        <v>406925248.75</v>
      </c>
    </row>
    <row r="14" spans="1:18" ht="15">
      <c r="A14" s="13">
        <v>103100122</v>
      </c>
      <c r="B14" s="14" t="s">
        <v>4</v>
      </c>
      <c r="C14" s="30">
        <v>203245727</v>
      </c>
      <c r="D14" s="30">
        <v>187896075.86999997</v>
      </c>
      <c r="E14" s="30">
        <v>190056815</v>
      </c>
      <c r="F14" s="20">
        <v>17991647.06</v>
      </c>
      <c r="G14" s="20">
        <v>9988239.41</v>
      </c>
      <c r="H14" s="20">
        <v>10747965.04</v>
      </c>
      <c r="I14" s="20">
        <v>14344972.52</v>
      </c>
      <c r="J14" s="20">
        <v>16118856.85</v>
      </c>
      <c r="K14" s="20">
        <v>18001417.3</v>
      </c>
      <c r="L14" s="57">
        <v>17239137.37</v>
      </c>
      <c r="M14" s="57">
        <v>16577116.19</v>
      </c>
      <c r="N14" s="20">
        <v>18163780.06</v>
      </c>
      <c r="O14" s="57">
        <v>16609569.84</v>
      </c>
      <c r="P14" s="57">
        <v>16117148.68</v>
      </c>
      <c r="Q14" s="68">
        <v>13261528.77</v>
      </c>
      <c r="R14" s="42">
        <f t="shared" si="1"/>
        <v>185161379.09</v>
      </c>
    </row>
    <row r="15" spans="1:18" ht="15">
      <c r="A15" s="13">
        <v>103100123</v>
      </c>
      <c r="B15" s="14" t="s">
        <v>5</v>
      </c>
      <c r="C15" s="30">
        <v>23444667</v>
      </c>
      <c r="D15" s="30">
        <v>23839199.96</v>
      </c>
      <c r="E15" s="30">
        <v>24473926</v>
      </c>
      <c r="F15" s="20">
        <v>1831405.75</v>
      </c>
      <c r="G15" s="20">
        <v>879135.5</v>
      </c>
      <c r="H15" s="20">
        <v>1392308.72</v>
      </c>
      <c r="I15" s="20">
        <v>1842554.53</v>
      </c>
      <c r="J15" s="20">
        <v>1902553.56</v>
      </c>
      <c r="K15" s="20">
        <v>2469846.14</v>
      </c>
      <c r="L15" s="20">
        <v>2358427.59</v>
      </c>
      <c r="M15" s="20">
        <v>2337974.16</v>
      </c>
      <c r="N15" s="20">
        <v>1926761.29</v>
      </c>
      <c r="O15" s="57">
        <v>1913057.45</v>
      </c>
      <c r="P15" s="20">
        <v>2105485.5</v>
      </c>
      <c r="Q15" s="68">
        <v>2281139.3</v>
      </c>
      <c r="R15" s="42">
        <f t="shared" si="1"/>
        <v>23240649.490000002</v>
      </c>
    </row>
    <row r="16" spans="1:18" ht="15">
      <c r="A16" s="13">
        <v>103100124</v>
      </c>
      <c r="B16" s="14" t="s">
        <v>6</v>
      </c>
      <c r="C16" s="30">
        <v>13242578</v>
      </c>
      <c r="D16" s="30">
        <v>13979003.92</v>
      </c>
      <c r="E16" s="30">
        <v>14639599</v>
      </c>
      <c r="F16" s="20">
        <v>649049.49</v>
      </c>
      <c r="G16" s="20">
        <v>566793.42</v>
      </c>
      <c r="H16" s="20">
        <v>782706.52</v>
      </c>
      <c r="I16" s="20">
        <v>1078146.89</v>
      </c>
      <c r="J16" s="20">
        <v>1297003.33</v>
      </c>
      <c r="K16" s="20">
        <v>1771466.66</v>
      </c>
      <c r="L16" s="20">
        <v>1956098.55</v>
      </c>
      <c r="M16" s="20">
        <v>1826367.46</v>
      </c>
      <c r="N16" s="20">
        <v>1685961.14</v>
      </c>
      <c r="O16" s="57">
        <v>1178343.39</v>
      </c>
      <c r="P16" s="20">
        <v>1139548.03</v>
      </c>
      <c r="Q16" s="68">
        <v>701904.82</v>
      </c>
      <c r="R16" s="42">
        <f t="shared" si="1"/>
        <v>14633389.700000001</v>
      </c>
    </row>
    <row r="17" spans="1:18" ht="15">
      <c r="A17" s="13">
        <v>103100125</v>
      </c>
      <c r="B17" s="14" t="s">
        <v>7</v>
      </c>
      <c r="C17" s="30">
        <v>0</v>
      </c>
      <c r="D17" s="30">
        <v>0</v>
      </c>
      <c r="E17" s="3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42">
        <f t="shared" si="1"/>
        <v>0</v>
      </c>
    </row>
    <row r="18" spans="1:18" ht="15">
      <c r="A18" s="13">
        <v>103100126</v>
      </c>
      <c r="B18" s="14" t="s">
        <v>8</v>
      </c>
      <c r="C18" s="30">
        <v>0</v>
      </c>
      <c r="D18" s="30">
        <v>0</v>
      </c>
      <c r="E18" s="3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42">
        <f t="shared" si="1"/>
        <v>0</v>
      </c>
    </row>
    <row r="19" spans="1:18" ht="15">
      <c r="A19" s="13">
        <v>103100131</v>
      </c>
      <c r="B19" s="14" t="s">
        <v>9</v>
      </c>
      <c r="C19" s="30">
        <v>0</v>
      </c>
      <c r="D19" s="30">
        <v>0</v>
      </c>
      <c r="E19" s="3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42">
        <f t="shared" si="1"/>
        <v>0</v>
      </c>
    </row>
    <row r="20" spans="1:18" ht="15">
      <c r="A20" s="13">
        <v>103100132</v>
      </c>
      <c r="B20" s="14" t="s">
        <v>10</v>
      </c>
      <c r="C20" s="30">
        <v>2437817</v>
      </c>
      <c r="D20" s="30">
        <v>2753337.22</v>
      </c>
      <c r="E20" s="30">
        <v>2816605</v>
      </c>
      <c r="F20" s="20">
        <v>227828.61</v>
      </c>
      <c r="G20" s="20">
        <v>198888.73</v>
      </c>
      <c r="H20" s="20">
        <v>190179.21</v>
      </c>
      <c r="I20" s="20">
        <v>252417.94</v>
      </c>
      <c r="J20" s="20">
        <v>234623.13</v>
      </c>
      <c r="K20" s="20">
        <v>236820.33</v>
      </c>
      <c r="L20" s="20">
        <v>290968.69</v>
      </c>
      <c r="M20" s="20">
        <v>254997.4</v>
      </c>
      <c r="N20" s="20">
        <v>239064.76</v>
      </c>
      <c r="O20" s="20">
        <v>280172.95</v>
      </c>
      <c r="P20" s="20">
        <v>234283.15</v>
      </c>
      <c r="Q20" s="68">
        <v>259680.18</v>
      </c>
      <c r="R20" s="42">
        <f t="shared" si="1"/>
        <v>2899925.08</v>
      </c>
    </row>
    <row r="21" spans="1:18" ht="15">
      <c r="A21" s="13">
        <v>103100133</v>
      </c>
      <c r="B21" s="14" t="s">
        <v>11</v>
      </c>
      <c r="C21" s="30">
        <v>0</v>
      </c>
      <c r="D21" s="30">
        <v>1771.82</v>
      </c>
      <c r="E21" s="30">
        <v>0</v>
      </c>
      <c r="F21" s="20">
        <v>0</v>
      </c>
      <c r="G21" s="20">
        <v>0</v>
      </c>
      <c r="H21" s="20">
        <v>0</v>
      </c>
      <c r="I21" s="20">
        <v>0</v>
      </c>
      <c r="J21" s="20"/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42">
        <f t="shared" si="1"/>
        <v>0</v>
      </c>
    </row>
    <row r="22" spans="1:18" ht="15">
      <c r="A22" s="13">
        <v>103100135</v>
      </c>
      <c r="B22" s="14" t="s">
        <v>12</v>
      </c>
      <c r="C22" s="30">
        <v>66625</v>
      </c>
      <c r="D22" s="30">
        <v>42926.6</v>
      </c>
      <c r="E22" s="30">
        <v>41160</v>
      </c>
      <c r="F22" s="20">
        <v>3621.6</v>
      </c>
      <c r="G22" s="20">
        <v>1195.8</v>
      </c>
      <c r="H22" s="20">
        <v>3685</v>
      </c>
      <c r="I22" s="20">
        <v>862</v>
      </c>
      <c r="J22" s="20">
        <v>1100.8</v>
      </c>
      <c r="K22" s="20">
        <v>1038.4</v>
      </c>
      <c r="L22" s="20">
        <v>644.8</v>
      </c>
      <c r="M22" s="20">
        <v>3838.4</v>
      </c>
      <c r="N22" s="20">
        <v>1501.2</v>
      </c>
      <c r="O22" s="20">
        <v>2426.4</v>
      </c>
      <c r="P22" s="20">
        <v>9754.8</v>
      </c>
      <c r="Q22" s="68">
        <v>4515.6</v>
      </c>
      <c r="R22" s="42">
        <f t="shared" si="1"/>
        <v>34184.799999999996</v>
      </c>
    </row>
    <row r="23" spans="1:18" ht="15">
      <c r="A23" s="13">
        <v>103100139</v>
      </c>
      <c r="B23" s="14" t="s">
        <v>13</v>
      </c>
      <c r="C23" s="30">
        <v>289275</v>
      </c>
      <c r="D23" s="30">
        <v>269365.06</v>
      </c>
      <c r="E23" s="30">
        <v>263321</v>
      </c>
      <c r="F23" s="20">
        <v>23730.6</v>
      </c>
      <c r="G23" s="20">
        <v>14603.79</v>
      </c>
      <c r="H23" s="20">
        <v>21558.75</v>
      </c>
      <c r="I23" s="20">
        <v>27712.23</v>
      </c>
      <c r="J23" s="20">
        <v>16864.5</v>
      </c>
      <c r="K23" s="20">
        <v>10210.04</v>
      </c>
      <c r="L23" s="20">
        <v>19817.71</v>
      </c>
      <c r="M23" s="20">
        <v>15900.43</v>
      </c>
      <c r="N23" s="20">
        <v>13865.42</v>
      </c>
      <c r="O23" s="20">
        <v>28473.93</v>
      </c>
      <c r="P23" s="20">
        <v>38846.4</v>
      </c>
      <c r="Q23" s="68">
        <v>28692.29</v>
      </c>
      <c r="R23" s="42">
        <f t="shared" si="1"/>
        <v>260276.09</v>
      </c>
    </row>
    <row r="24" spans="1:18" ht="15">
      <c r="A24" s="13">
        <v>103100141</v>
      </c>
      <c r="B24" s="14" t="s">
        <v>14</v>
      </c>
      <c r="C24" s="30">
        <v>7782823</v>
      </c>
      <c r="D24" s="30">
        <v>11840641.710000003</v>
      </c>
      <c r="E24" s="30">
        <v>13413789</v>
      </c>
      <c r="F24" s="20">
        <v>994703.07</v>
      </c>
      <c r="G24" s="20">
        <v>764488.51</v>
      </c>
      <c r="H24" s="20">
        <v>1093503.81</v>
      </c>
      <c r="I24" s="20">
        <v>1005826.23</v>
      </c>
      <c r="J24" s="20">
        <v>1185982.1</v>
      </c>
      <c r="K24" s="20">
        <v>1380877.79</v>
      </c>
      <c r="L24" s="20">
        <v>1052876.45</v>
      </c>
      <c r="M24" s="20">
        <v>901325.67</v>
      </c>
      <c r="N24" s="20">
        <v>853759.5</v>
      </c>
      <c r="O24" s="57">
        <v>1197741.99</v>
      </c>
      <c r="P24" s="20">
        <v>1057864.89</v>
      </c>
      <c r="Q24" s="68">
        <v>637443.93</v>
      </c>
      <c r="R24" s="42">
        <f t="shared" si="1"/>
        <v>12126393.940000001</v>
      </c>
    </row>
    <row r="25" spans="1:18" ht="15">
      <c r="A25" s="13">
        <v>103100142</v>
      </c>
      <c r="B25" s="14" t="s">
        <v>15</v>
      </c>
      <c r="C25" s="30">
        <v>0</v>
      </c>
      <c r="D25" s="30">
        <v>0</v>
      </c>
      <c r="E25" s="3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57">
        <v>0</v>
      </c>
      <c r="P25" s="20">
        <v>0</v>
      </c>
      <c r="Q25" s="20">
        <v>0</v>
      </c>
      <c r="R25" s="42">
        <f t="shared" si="1"/>
        <v>0</v>
      </c>
    </row>
    <row r="26" spans="1:18" ht="15">
      <c r="A26" s="13">
        <v>103100143</v>
      </c>
      <c r="B26" s="14" t="s">
        <v>16</v>
      </c>
      <c r="C26" s="30">
        <v>86454</v>
      </c>
      <c r="D26" s="30">
        <v>19119.13</v>
      </c>
      <c r="E26" s="30">
        <v>30870</v>
      </c>
      <c r="F26" s="20">
        <v>0</v>
      </c>
      <c r="G26" s="20">
        <v>7454.91</v>
      </c>
      <c r="H26" s="20">
        <v>2393.65</v>
      </c>
      <c r="I26" s="20">
        <v>0</v>
      </c>
      <c r="J26" s="20">
        <v>4588.3</v>
      </c>
      <c r="K26" s="20">
        <v>4111.92</v>
      </c>
      <c r="L26" s="20">
        <v>0</v>
      </c>
      <c r="M26" s="20">
        <v>0</v>
      </c>
      <c r="N26" s="20">
        <v>3426.43</v>
      </c>
      <c r="O26" s="57">
        <v>8949.36</v>
      </c>
      <c r="P26" s="20">
        <v>1686.07</v>
      </c>
      <c r="Q26" s="20">
        <v>0</v>
      </c>
      <c r="R26" s="42">
        <f t="shared" si="1"/>
        <v>32610.64</v>
      </c>
    </row>
    <row r="27" spans="1:18" ht="15">
      <c r="A27" s="13">
        <v>103100144</v>
      </c>
      <c r="B27" s="14" t="s">
        <v>17</v>
      </c>
      <c r="C27" s="30">
        <v>57400</v>
      </c>
      <c r="D27" s="30">
        <v>162325.64</v>
      </c>
      <c r="E27" s="30">
        <v>274229</v>
      </c>
      <c r="F27" s="20">
        <v>6751.94</v>
      </c>
      <c r="G27" s="20">
        <v>5836.22</v>
      </c>
      <c r="H27" s="20">
        <v>19040.84</v>
      </c>
      <c r="I27" s="20">
        <v>11481.34</v>
      </c>
      <c r="J27" s="20">
        <v>7364.12</v>
      </c>
      <c r="K27" s="20">
        <v>7631.26</v>
      </c>
      <c r="L27" s="20">
        <v>9316.32</v>
      </c>
      <c r="M27" s="20">
        <v>7549.62</v>
      </c>
      <c r="N27" s="20">
        <v>5600.4</v>
      </c>
      <c r="O27" s="57">
        <v>11291.02</v>
      </c>
      <c r="P27" s="20">
        <v>10021.44</v>
      </c>
      <c r="Q27" s="68">
        <v>9006.4</v>
      </c>
      <c r="R27" s="42">
        <f t="shared" si="1"/>
        <v>110890.92</v>
      </c>
    </row>
    <row r="28" spans="1:18" ht="15">
      <c r="A28" s="13">
        <v>103100145</v>
      </c>
      <c r="B28" s="14" t="s">
        <v>18</v>
      </c>
      <c r="C28" s="30">
        <v>291100</v>
      </c>
      <c r="D28" s="30">
        <v>537420.2000000001</v>
      </c>
      <c r="E28" s="30">
        <v>644926</v>
      </c>
      <c r="F28" s="20">
        <v>41714.11</v>
      </c>
      <c r="G28" s="20">
        <v>15171.77</v>
      </c>
      <c r="H28" s="20">
        <v>51843.15</v>
      </c>
      <c r="I28" s="20">
        <v>31660.05</v>
      </c>
      <c r="J28" s="20">
        <v>105533.46</v>
      </c>
      <c r="K28" s="20">
        <v>71702.48</v>
      </c>
      <c r="L28" s="20">
        <v>37048.77</v>
      </c>
      <c r="M28" s="20">
        <v>78587.95</v>
      </c>
      <c r="N28" s="20">
        <v>36208.35</v>
      </c>
      <c r="O28" s="57">
        <v>38711.64</v>
      </c>
      <c r="P28" s="20">
        <v>26517.54</v>
      </c>
      <c r="Q28" s="68">
        <v>11954.04</v>
      </c>
      <c r="R28" s="42">
        <f t="shared" si="1"/>
        <v>546653.31</v>
      </c>
    </row>
    <row r="29" spans="1:18" ht="15">
      <c r="A29" s="13">
        <v>103100146</v>
      </c>
      <c r="B29" s="14" t="s">
        <v>19</v>
      </c>
      <c r="C29" s="30">
        <v>0</v>
      </c>
      <c r="D29" s="30">
        <v>92.5</v>
      </c>
      <c r="E29" s="30">
        <v>0</v>
      </c>
      <c r="F29" s="20">
        <v>0</v>
      </c>
      <c r="G29" s="20">
        <v>14</v>
      </c>
      <c r="H29" s="20">
        <v>0</v>
      </c>
      <c r="I29" s="20">
        <v>0</v>
      </c>
      <c r="J29" s="20">
        <v>0</v>
      </c>
      <c r="K29" s="20">
        <v>32.5</v>
      </c>
      <c r="L29" s="20">
        <v>0</v>
      </c>
      <c r="M29" s="20">
        <v>0</v>
      </c>
      <c r="N29" s="20">
        <v>0</v>
      </c>
      <c r="O29" s="57">
        <v>0</v>
      </c>
      <c r="P29" s="20">
        <v>0</v>
      </c>
      <c r="Q29" s="20">
        <v>0</v>
      </c>
      <c r="R29" s="42">
        <f t="shared" si="1"/>
        <v>46.5</v>
      </c>
    </row>
    <row r="30" spans="1:18" ht="15">
      <c r="A30" s="13">
        <v>103100147</v>
      </c>
      <c r="B30" s="14" t="s">
        <v>20</v>
      </c>
      <c r="C30" s="30">
        <v>799500</v>
      </c>
      <c r="D30" s="30">
        <v>1330237.4600000002</v>
      </c>
      <c r="E30" s="30">
        <v>1500000</v>
      </c>
      <c r="F30" s="20">
        <v>136045.02</v>
      </c>
      <c r="G30" s="20">
        <v>104250.52</v>
      </c>
      <c r="H30" s="20">
        <v>140929.88</v>
      </c>
      <c r="I30" s="20">
        <v>130106.05</v>
      </c>
      <c r="J30" s="20">
        <v>129150.92</v>
      </c>
      <c r="K30" s="20">
        <v>123326.83</v>
      </c>
      <c r="L30" s="20">
        <v>131487.6</v>
      </c>
      <c r="M30" s="20">
        <v>109932.14</v>
      </c>
      <c r="N30" s="20">
        <v>104224.18</v>
      </c>
      <c r="O30" s="57">
        <v>122838.14</v>
      </c>
      <c r="P30" s="20">
        <v>126733.78</v>
      </c>
      <c r="Q30" s="68">
        <v>90548.8</v>
      </c>
      <c r="R30" s="42">
        <f t="shared" si="1"/>
        <v>1449573.8599999999</v>
      </c>
    </row>
    <row r="31" spans="1:18" ht="15">
      <c r="A31" s="10"/>
      <c r="B31" s="12"/>
      <c r="C31" s="62"/>
      <c r="D31" s="21"/>
      <c r="E31" s="71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43"/>
    </row>
    <row r="32" spans="1:18" ht="15.75">
      <c r="A32" s="16"/>
      <c r="B32" s="3" t="s">
        <v>31</v>
      </c>
      <c r="C32" s="60">
        <f>SUM(C13:C31)</f>
        <v>658120237</v>
      </c>
      <c r="D32" s="31">
        <f>SUM(D13:D31)</f>
        <v>652151472.9100001</v>
      </c>
      <c r="E32" s="31">
        <f>SUM(E13:E31)</f>
        <v>677045240</v>
      </c>
      <c r="F32" s="24">
        <f>SUM(F13:F30)</f>
        <v>22146876.4</v>
      </c>
      <c r="G32" s="24">
        <f>SUM(G13:G30)</f>
        <v>45077904.37</v>
      </c>
      <c r="H32" s="24">
        <f aca="true" t="shared" si="2" ref="H32:Q32">SUM(H13:H31)</f>
        <v>44502325.900000006</v>
      </c>
      <c r="I32" s="24">
        <f t="shared" si="2"/>
        <v>53716815.58999999</v>
      </c>
      <c r="J32" s="24">
        <f t="shared" si="2"/>
        <v>53399848.47</v>
      </c>
      <c r="K32" s="24">
        <f t="shared" si="2"/>
        <v>59976838.01999999</v>
      </c>
      <c r="L32" s="24">
        <f t="shared" si="2"/>
        <v>58472771.260000005</v>
      </c>
      <c r="M32" s="24">
        <f t="shared" si="2"/>
        <v>58522940.99</v>
      </c>
      <c r="N32" s="24">
        <f t="shared" si="2"/>
        <v>58221677.07000001</v>
      </c>
      <c r="O32" s="24">
        <f t="shared" si="2"/>
        <v>55498212.21000001</v>
      </c>
      <c r="P32" s="24">
        <f t="shared" si="2"/>
        <v>55445825.14999999</v>
      </c>
      <c r="Q32" s="24">
        <f t="shared" si="2"/>
        <v>82439186.74000001</v>
      </c>
      <c r="R32" s="44">
        <f>SUM(R13:R30)</f>
        <v>647421222.1700001</v>
      </c>
    </row>
    <row r="33" spans="1:18" ht="15">
      <c r="A33" s="10"/>
      <c r="B33" s="12"/>
      <c r="C33" s="63"/>
      <c r="D33" s="21"/>
      <c r="E33" s="61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43"/>
    </row>
    <row r="34" spans="1:18" ht="15">
      <c r="A34" s="13">
        <v>103100217</v>
      </c>
      <c r="B34" s="14" t="s">
        <v>21</v>
      </c>
      <c r="C34" s="30">
        <v>930252</v>
      </c>
      <c r="D34" s="30">
        <v>758333.29</v>
      </c>
      <c r="E34" s="30">
        <v>844295</v>
      </c>
      <c r="F34" s="20">
        <v>550920.07</v>
      </c>
      <c r="G34" s="20">
        <v>168093.01</v>
      </c>
      <c r="H34" s="20">
        <v>11268.01</v>
      </c>
      <c r="I34" s="20">
        <v>1275</v>
      </c>
      <c r="J34" s="20">
        <v>0</v>
      </c>
      <c r="K34" s="20">
        <v>12800</v>
      </c>
      <c r="L34" s="20">
        <v>0</v>
      </c>
      <c r="M34" s="20">
        <v>0</v>
      </c>
      <c r="N34" s="20">
        <v>2985.75</v>
      </c>
      <c r="O34" s="20">
        <v>0</v>
      </c>
      <c r="P34" s="20">
        <v>0</v>
      </c>
      <c r="Q34" s="68">
        <v>20320</v>
      </c>
      <c r="R34" s="42">
        <f aca="true" t="shared" si="3" ref="R34:R43">SUM(F34:Q34)</f>
        <v>767661.84</v>
      </c>
    </row>
    <row r="35" spans="1:18" ht="15">
      <c r="A35" s="13">
        <v>103100235</v>
      </c>
      <c r="B35" s="14" t="s">
        <v>22</v>
      </c>
      <c r="C35" s="30">
        <v>56836</v>
      </c>
      <c r="D35" s="30">
        <v>54277.86</v>
      </c>
      <c r="E35" s="30">
        <v>63284</v>
      </c>
      <c r="F35" s="20">
        <v>28328.53</v>
      </c>
      <c r="G35" s="20">
        <v>3918.44</v>
      </c>
      <c r="H35" s="20">
        <v>1287.21</v>
      </c>
      <c r="I35" s="20">
        <v>0</v>
      </c>
      <c r="J35" s="20">
        <v>5.68</v>
      </c>
      <c r="K35" s="20">
        <v>208.54</v>
      </c>
      <c r="L35" s="20">
        <v>424.96</v>
      </c>
      <c r="M35" s="20">
        <v>200</v>
      </c>
      <c r="N35" s="20">
        <v>0</v>
      </c>
      <c r="O35" s="20">
        <v>44.68</v>
      </c>
      <c r="P35" s="20">
        <v>42.72</v>
      </c>
      <c r="Q35" s="68">
        <v>21278.27</v>
      </c>
      <c r="R35" s="42">
        <f t="shared" si="3"/>
        <v>55739.03</v>
      </c>
    </row>
    <row r="36" spans="1:18" ht="15">
      <c r="A36" s="13">
        <v>103100406</v>
      </c>
      <c r="B36" s="14" t="s">
        <v>23</v>
      </c>
      <c r="C36" s="30">
        <v>1278688</v>
      </c>
      <c r="D36" s="30">
        <v>1240896.1099999999</v>
      </c>
      <c r="E36" s="30">
        <v>1234800</v>
      </c>
      <c r="F36" s="20">
        <v>109639.42</v>
      </c>
      <c r="G36" s="20">
        <v>125649.29</v>
      </c>
      <c r="H36" s="20">
        <v>103882.12</v>
      </c>
      <c r="I36" s="20">
        <v>104885.98</v>
      </c>
      <c r="J36" s="20">
        <v>102166.79</v>
      </c>
      <c r="K36" s="20">
        <v>121797.86</v>
      </c>
      <c r="L36" s="20">
        <v>140783.25</v>
      </c>
      <c r="M36" s="20">
        <v>86511.12</v>
      </c>
      <c r="N36" s="20">
        <v>117811.87</v>
      </c>
      <c r="O36" s="20">
        <v>106614.81</v>
      </c>
      <c r="P36" s="20">
        <v>129598.82</v>
      </c>
      <c r="Q36" s="68">
        <v>116159.87</v>
      </c>
      <c r="R36" s="42">
        <f t="shared" si="3"/>
        <v>1365501.2000000002</v>
      </c>
    </row>
    <row r="37" spans="1:18" ht="15">
      <c r="A37" s="13">
        <v>103100468</v>
      </c>
      <c r="B37" s="14" t="s">
        <v>24</v>
      </c>
      <c r="C37" s="30">
        <v>8713</v>
      </c>
      <c r="D37" s="30">
        <v>2780.23</v>
      </c>
      <c r="E37" s="30">
        <v>2573</v>
      </c>
      <c r="F37" s="20">
        <v>205.2</v>
      </c>
      <c r="G37" s="20">
        <v>78.25</v>
      </c>
      <c r="H37" s="20">
        <v>256.5</v>
      </c>
      <c r="I37" s="20">
        <v>256.5</v>
      </c>
      <c r="J37" s="20">
        <v>210.33</v>
      </c>
      <c r="K37" s="20">
        <v>194.94</v>
      </c>
      <c r="L37" s="20">
        <v>210.33</v>
      </c>
      <c r="M37" s="20">
        <v>184.68</v>
      </c>
      <c r="N37" s="20">
        <v>225.72</v>
      </c>
      <c r="O37" s="20">
        <v>235.98</v>
      </c>
      <c r="P37" s="20">
        <v>164.16</v>
      </c>
      <c r="Q37" s="69">
        <v>97.47</v>
      </c>
      <c r="R37" s="42">
        <f t="shared" si="3"/>
        <v>2320.0599999999995</v>
      </c>
    </row>
    <row r="38" spans="1:18" ht="15">
      <c r="A38" s="13">
        <v>103100504</v>
      </c>
      <c r="B38" s="14" t="s">
        <v>25</v>
      </c>
      <c r="C38" s="30">
        <v>120274</v>
      </c>
      <c r="D38" s="30">
        <v>155079.41999999995</v>
      </c>
      <c r="E38" s="30">
        <v>128934</v>
      </c>
      <c r="F38" s="20">
        <v>4211.19</v>
      </c>
      <c r="G38" s="20">
        <v>3685.41</v>
      </c>
      <c r="H38" s="20">
        <v>13338.95</v>
      </c>
      <c r="I38" s="20">
        <v>33799.49</v>
      </c>
      <c r="J38" s="20">
        <v>4423.26</v>
      </c>
      <c r="K38" s="20">
        <v>10296.98</v>
      </c>
      <c r="L38" s="57">
        <v>23541.41</v>
      </c>
      <c r="M38" s="20">
        <v>6478.78</v>
      </c>
      <c r="N38" s="20">
        <v>4056.85</v>
      </c>
      <c r="O38" s="20">
        <v>11059.88</v>
      </c>
      <c r="P38" s="20">
        <v>6421.08</v>
      </c>
      <c r="Q38" s="68">
        <v>3479.6</v>
      </c>
      <c r="R38" s="42">
        <f t="shared" si="3"/>
        <v>124792.88000000002</v>
      </c>
    </row>
    <row r="39" spans="1:18" ht="15">
      <c r="A39" s="13">
        <v>103100552</v>
      </c>
      <c r="B39" s="14" t="s">
        <v>26</v>
      </c>
      <c r="C39" s="30">
        <v>389500</v>
      </c>
      <c r="D39" s="30">
        <v>418447.85000000003</v>
      </c>
      <c r="E39" s="30">
        <v>427035</v>
      </c>
      <c r="F39" s="20">
        <v>22712.15</v>
      </c>
      <c r="G39" s="20">
        <v>21668.43</v>
      </c>
      <c r="H39" s="20">
        <v>17532.76</v>
      </c>
      <c r="I39" s="20">
        <v>26049.66</v>
      </c>
      <c r="J39" s="20">
        <v>30802.91</v>
      </c>
      <c r="K39" s="20">
        <v>43041.58</v>
      </c>
      <c r="L39" s="20">
        <v>90519.6</v>
      </c>
      <c r="M39" s="20">
        <v>24130.88</v>
      </c>
      <c r="N39" s="20">
        <v>30819.17</v>
      </c>
      <c r="O39" s="20">
        <v>22899.76</v>
      </c>
      <c r="P39" s="20">
        <v>25354.64</v>
      </c>
      <c r="Q39" s="68">
        <v>22556.01</v>
      </c>
      <c r="R39" s="42">
        <f t="shared" si="3"/>
        <v>378087.55</v>
      </c>
    </row>
    <row r="40" spans="1:18" ht="15">
      <c r="A40" s="13">
        <v>103100577</v>
      </c>
      <c r="B40" s="14" t="s">
        <v>27</v>
      </c>
      <c r="C40" s="30">
        <v>866125</v>
      </c>
      <c r="D40" s="30">
        <v>877708.83</v>
      </c>
      <c r="E40" s="30">
        <v>720815</v>
      </c>
      <c r="F40" s="20">
        <v>49775.8</v>
      </c>
      <c r="G40" s="20">
        <v>48568.2</v>
      </c>
      <c r="H40" s="20">
        <v>49978.06</v>
      </c>
      <c r="I40" s="20">
        <v>50194.95</v>
      </c>
      <c r="J40" s="20">
        <v>71867.3</v>
      </c>
      <c r="K40" s="20">
        <v>34286.35</v>
      </c>
      <c r="L40" s="20">
        <v>84199.94</v>
      </c>
      <c r="M40" s="20">
        <v>110946.83</v>
      </c>
      <c r="N40" s="20">
        <v>104142.18</v>
      </c>
      <c r="O40" s="20">
        <v>82799.53</v>
      </c>
      <c r="P40" s="20">
        <v>83307.56</v>
      </c>
      <c r="Q40" s="68">
        <v>40892.5</v>
      </c>
      <c r="R40" s="42">
        <f t="shared" si="3"/>
        <v>810959.2</v>
      </c>
    </row>
    <row r="41" spans="1:18" ht="15">
      <c r="A41" s="13">
        <v>103100604</v>
      </c>
      <c r="B41" s="14" t="s">
        <v>28</v>
      </c>
      <c r="C41" s="30">
        <v>0</v>
      </c>
      <c r="D41" s="30">
        <v>0</v>
      </c>
      <c r="E41" s="3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42">
        <f t="shared" si="3"/>
        <v>0</v>
      </c>
    </row>
    <row r="42" spans="1:18" ht="15">
      <c r="A42" s="13">
        <v>103100688</v>
      </c>
      <c r="B42" s="14" t="s">
        <v>29</v>
      </c>
      <c r="C42" s="30">
        <v>717500</v>
      </c>
      <c r="D42" s="30">
        <v>486501.49000000005</v>
      </c>
      <c r="E42" s="30">
        <v>607110</v>
      </c>
      <c r="F42" s="20">
        <v>521567.5</v>
      </c>
      <c r="G42" s="20">
        <v>42064.43</v>
      </c>
      <c r="H42" s="20">
        <v>41934.97</v>
      </c>
      <c r="I42" s="20">
        <v>33509.13</v>
      </c>
      <c r="J42" s="20">
        <v>43544.77</v>
      </c>
      <c r="K42" s="20">
        <v>36806.84</v>
      </c>
      <c r="L42" s="20">
        <v>31094.79</v>
      </c>
      <c r="M42" s="20">
        <v>41680.49</v>
      </c>
      <c r="N42" s="20">
        <v>38264.57</v>
      </c>
      <c r="O42" s="20">
        <v>34274.65</v>
      </c>
      <c r="P42" s="20">
        <v>37976.35</v>
      </c>
      <c r="Q42" s="68">
        <v>28185.86</v>
      </c>
      <c r="R42" s="42">
        <f t="shared" si="3"/>
        <v>930904.35</v>
      </c>
    </row>
    <row r="43" spans="1:18" ht="15">
      <c r="A43" s="13">
        <v>603100049</v>
      </c>
      <c r="B43" s="14" t="s">
        <v>36</v>
      </c>
      <c r="C43" s="30">
        <v>120950</v>
      </c>
      <c r="D43" s="30">
        <v>695454.92</v>
      </c>
      <c r="E43" s="30">
        <v>874650</v>
      </c>
      <c r="F43" s="20">
        <v>3423.42</v>
      </c>
      <c r="G43" s="20">
        <v>3028.33</v>
      </c>
      <c r="H43" s="20">
        <v>2023.34</v>
      </c>
      <c r="I43" s="20">
        <v>2174.97</v>
      </c>
      <c r="J43" s="20">
        <v>3830.81</v>
      </c>
      <c r="K43" s="20">
        <v>4596.35</v>
      </c>
      <c r="L43" s="20">
        <v>6789.79</v>
      </c>
      <c r="M43" s="20">
        <v>5146.53</v>
      </c>
      <c r="N43" s="20">
        <v>2628.02</v>
      </c>
      <c r="O43" s="20">
        <v>6869.87</v>
      </c>
      <c r="P43" s="20">
        <v>15401.91</v>
      </c>
      <c r="Q43" s="68">
        <v>2697.08</v>
      </c>
      <c r="R43" s="42">
        <f t="shared" si="3"/>
        <v>58610.42</v>
      </c>
    </row>
    <row r="44" spans="1:18" ht="15">
      <c r="A44" s="10"/>
      <c r="B44" s="12"/>
      <c r="C44" s="62"/>
      <c r="D44" s="21"/>
      <c r="E44" s="71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43"/>
    </row>
    <row r="45" spans="1:21" ht="15.75">
      <c r="A45" s="16"/>
      <c r="B45" s="3" t="s">
        <v>33</v>
      </c>
      <c r="C45" s="60">
        <f>SUM(C34:C44)</f>
        <v>4488838</v>
      </c>
      <c r="D45" s="31">
        <f>SUM(D34:D44)</f>
        <v>4689480</v>
      </c>
      <c r="E45" s="31">
        <f>SUM(E34:E44)</f>
        <v>4903496</v>
      </c>
      <c r="F45" s="24">
        <f aca="true" t="shared" si="4" ref="F45:R45">SUM(F34:F43)</f>
        <v>1290783.2799999998</v>
      </c>
      <c r="G45" s="24">
        <f t="shared" si="4"/>
        <v>416753.79</v>
      </c>
      <c r="H45" s="24">
        <f t="shared" si="4"/>
        <v>241501.91999999998</v>
      </c>
      <c r="I45" s="24">
        <f t="shared" si="4"/>
        <v>252145.68000000002</v>
      </c>
      <c r="J45" s="24">
        <f t="shared" si="4"/>
        <v>256851.84999999995</v>
      </c>
      <c r="K45" s="24">
        <f t="shared" si="4"/>
        <v>264029.44</v>
      </c>
      <c r="L45" s="24">
        <f t="shared" si="4"/>
        <v>377564.06999999995</v>
      </c>
      <c r="M45" s="24">
        <f t="shared" si="4"/>
        <v>275279.31</v>
      </c>
      <c r="N45" s="24">
        <f t="shared" si="4"/>
        <v>300934.13</v>
      </c>
      <c r="O45" s="24">
        <f t="shared" si="4"/>
        <v>264799.16</v>
      </c>
      <c r="P45" s="24">
        <f t="shared" si="4"/>
        <v>298267.23999999993</v>
      </c>
      <c r="Q45" s="24">
        <f t="shared" si="4"/>
        <v>255666.66</v>
      </c>
      <c r="R45" s="44">
        <f t="shared" si="4"/>
        <v>4494576.529999999</v>
      </c>
      <c r="U45" s="54"/>
    </row>
    <row r="46" spans="1:18" ht="15">
      <c r="A46" s="10"/>
      <c r="B46" s="12"/>
      <c r="C46" s="63"/>
      <c r="D46" s="21"/>
      <c r="E46" s="21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43"/>
    </row>
    <row r="47" spans="1:18" ht="15">
      <c r="A47" s="10"/>
      <c r="B47" s="12"/>
      <c r="C47" s="62"/>
      <c r="D47" s="21"/>
      <c r="E47" s="21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43"/>
    </row>
    <row r="48" spans="1:18" ht="27.75" customHeight="1">
      <c r="A48" s="16"/>
      <c r="B48" s="4" t="s">
        <v>34</v>
      </c>
      <c r="C48" s="65">
        <f>+C11+C32+C45</f>
        <v>695244896</v>
      </c>
      <c r="D48" s="32">
        <f>+D11+D32+D45</f>
        <v>684162695.5400001</v>
      </c>
      <c r="E48" s="32">
        <f>+E45+E32+E11</f>
        <v>710320151</v>
      </c>
      <c r="F48" s="25">
        <f aca="true" t="shared" si="5" ref="F48:Q48">+F11+F32+F45</f>
        <v>25654998.42</v>
      </c>
      <c r="G48" s="25">
        <f t="shared" si="5"/>
        <v>47691716.76</v>
      </c>
      <c r="H48" s="25">
        <f t="shared" si="5"/>
        <v>47241232.18000001</v>
      </c>
      <c r="I48" s="25">
        <f t="shared" si="5"/>
        <v>56325029.60999999</v>
      </c>
      <c r="J48" s="25">
        <f t="shared" si="5"/>
        <v>56436344.4</v>
      </c>
      <c r="K48" s="25">
        <f t="shared" si="5"/>
        <v>62725074.91999999</v>
      </c>
      <c r="L48" s="25">
        <f t="shared" si="5"/>
        <v>61645815.220000006</v>
      </c>
      <c r="M48" s="25">
        <f t="shared" si="5"/>
        <v>61201159.06</v>
      </c>
      <c r="N48" s="25">
        <f t="shared" si="5"/>
        <v>61247430.68000001</v>
      </c>
      <c r="O48" s="25">
        <f t="shared" si="5"/>
        <v>58260119.50000001</v>
      </c>
      <c r="P48" s="25">
        <f t="shared" si="5"/>
        <v>58160164.43999999</v>
      </c>
      <c r="Q48" s="25">
        <f t="shared" si="5"/>
        <v>84862906.64</v>
      </c>
      <c r="R48" s="45">
        <f>SUM(F48:Q48)</f>
        <v>681451991.8299999</v>
      </c>
    </row>
    <row r="49" spans="1:18" ht="7.5" customHeight="1">
      <c r="A49" s="10"/>
      <c r="B49" s="12"/>
      <c r="C49" s="26"/>
      <c r="D49" s="27"/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43"/>
    </row>
    <row r="50" spans="1:18" s="17" customFormat="1" ht="28.5" customHeight="1">
      <c r="A50" s="16"/>
      <c r="B50" s="4" t="s">
        <v>32</v>
      </c>
      <c r="C50" s="28"/>
      <c r="D50" s="32"/>
      <c r="E50" s="72"/>
      <c r="F50" s="25">
        <f>41480751.63-13476293.93</f>
        <v>28004457.700000003</v>
      </c>
      <c r="G50" s="25">
        <v>32895568.58</v>
      </c>
      <c r="H50" s="25">
        <v>38225353.213</v>
      </c>
      <c r="I50" s="25">
        <v>37551769.02</v>
      </c>
      <c r="J50" s="25">
        <v>42002704.84</v>
      </c>
      <c r="K50" s="25">
        <v>44712022.73</v>
      </c>
      <c r="L50" s="25">
        <v>40388564.69</v>
      </c>
      <c r="M50" s="25">
        <v>40373091</v>
      </c>
      <c r="N50" s="25">
        <v>42958205.94</v>
      </c>
      <c r="O50" s="56">
        <v>41621430.08</v>
      </c>
      <c r="P50" s="25">
        <v>44926185.2</v>
      </c>
      <c r="Q50" s="25">
        <f>40382296.66+12791601.54</f>
        <v>53173898.199999996</v>
      </c>
      <c r="R50" s="45">
        <f>SUM(F50:Q50)</f>
        <v>486833251.19299996</v>
      </c>
    </row>
    <row r="51" spans="1:18" ht="6.75" customHeight="1">
      <c r="A51" s="10"/>
      <c r="B51" s="12"/>
      <c r="C51" s="26"/>
      <c r="D51" s="27"/>
      <c r="E51" s="22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43"/>
    </row>
    <row r="52" spans="1:18" s="17" customFormat="1" ht="48" customHeight="1">
      <c r="A52" s="34"/>
      <c r="B52" s="35" t="s">
        <v>49</v>
      </c>
      <c r="C52" s="36"/>
      <c r="D52" s="37">
        <f>+D48+D50</f>
        <v>684162695.5400001</v>
      </c>
      <c r="E52" s="37">
        <f>+E48+E50</f>
        <v>710320151</v>
      </c>
      <c r="F52" s="39">
        <f aca="true" t="shared" si="6" ref="F52:Q52">+F48+F50</f>
        <v>53659456.120000005</v>
      </c>
      <c r="G52" s="39">
        <f t="shared" si="6"/>
        <v>80587285.34</v>
      </c>
      <c r="H52" s="39">
        <f t="shared" si="6"/>
        <v>85466585.393</v>
      </c>
      <c r="I52" s="39">
        <f t="shared" si="6"/>
        <v>93876798.63</v>
      </c>
      <c r="J52" s="39">
        <f t="shared" si="6"/>
        <v>98439049.24000001</v>
      </c>
      <c r="K52" s="39">
        <f t="shared" si="6"/>
        <v>107437097.64999998</v>
      </c>
      <c r="L52" s="39">
        <f t="shared" si="6"/>
        <v>102034379.91</v>
      </c>
      <c r="M52" s="39">
        <f t="shared" si="6"/>
        <v>101574250.06</v>
      </c>
      <c r="N52" s="39">
        <f t="shared" si="6"/>
        <v>104205636.62</v>
      </c>
      <c r="O52" s="39">
        <f t="shared" si="6"/>
        <v>99881549.58000001</v>
      </c>
      <c r="P52" s="39">
        <f t="shared" si="6"/>
        <v>103086349.63999999</v>
      </c>
      <c r="Q52" s="39">
        <f t="shared" si="6"/>
        <v>138036804.84</v>
      </c>
      <c r="R52" s="40">
        <f>SUM(F52:Q52)</f>
        <v>1168285243.023</v>
      </c>
    </row>
    <row r="53" spans="6:18" ht="15"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6:18" ht="15"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6:18" ht="15"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5">
      <c r="A56" s="6" t="s">
        <v>55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6:18" ht="15"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5">
      <c r="A58" s="6" t="s">
        <v>53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6:18" ht="15"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6:18" ht="15"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6:18" ht="15"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6:18" ht="15"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6:18" ht="15"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6:18" ht="15"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6:18" ht="15"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6:18" ht="15"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6:18" ht="15"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6:18" ht="15"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6:18" ht="15"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6:18" ht="15"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6:18" ht="15"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6:18" ht="15"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6:18" ht="15"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6:18" ht="15"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6:18" ht="15"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6:18" ht="15"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6:18" ht="15"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6:18" ht="15"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6:18" ht="15"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6:18" ht="15"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6:18" ht="15"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6:18" ht="15"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6:18" ht="15"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6:18" ht="15"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6:18" ht="15"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6:18" ht="15"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6:18" ht="15"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6:18" ht="15"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6:18" ht="15"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6:18" ht="15"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6:18" ht="15"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6:18" ht="15"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6:18" ht="15"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6:18" ht="15"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6:18" ht="15"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6:18" ht="15"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6:18" ht="15"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6:18" ht="15"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6:18" ht="15"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6:18" ht="15"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6:18" ht="15"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101"/>
  <sheetViews>
    <sheetView zoomScale="82" zoomScaleNormal="82" zoomScalePageLayoutView="0" workbookViewId="0" topLeftCell="A1">
      <pane xSplit="4" ySplit="2" topLeftCell="E1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55" sqref="C55"/>
    </sheetView>
  </sheetViews>
  <sheetFormatPr defaultColWidth="9.140625" defaultRowHeight="12.75"/>
  <cols>
    <col min="1" max="1" width="13.28125" style="6" customWidth="1"/>
    <col min="2" max="2" width="46.140625" style="6" customWidth="1"/>
    <col min="3" max="3" width="22.28125" style="6" customWidth="1"/>
    <col min="4" max="4" width="20.28125" style="6" customWidth="1"/>
    <col min="5" max="5" width="18.7109375" style="6" customWidth="1"/>
    <col min="6" max="6" width="16.140625" style="6" customWidth="1"/>
    <col min="7" max="8" width="16.7109375" style="6" customWidth="1"/>
    <col min="9" max="9" width="17.140625" style="6" customWidth="1"/>
    <col min="10" max="10" width="16.7109375" style="6" customWidth="1"/>
    <col min="11" max="11" width="16.28125" style="6" customWidth="1"/>
    <col min="12" max="12" width="17.00390625" style="6" bestFit="1" customWidth="1"/>
    <col min="13" max="13" width="17.57421875" style="6" customWidth="1"/>
    <col min="14" max="16" width="15.421875" style="6" customWidth="1"/>
    <col min="17" max="17" width="18.00390625" style="6" customWidth="1"/>
    <col min="18" max="18" width="18.28125" style="6" bestFit="1" customWidth="1"/>
    <col min="19" max="20" width="9.140625" style="6" customWidth="1"/>
    <col min="21" max="21" width="20.7109375" style="6" customWidth="1"/>
    <col min="22" max="16384" width="9.140625" style="6" customWidth="1"/>
  </cols>
  <sheetData>
    <row r="1" spans="1:45" ht="20.25" customHeight="1">
      <c r="A1" s="118" t="s">
        <v>115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18" ht="16.5" customHeight="1">
      <c r="A2" s="119" t="s">
        <v>42</v>
      </c>
      <c r="B2" s="122" t="s">
        <v>52</v>
      </c>
      <c r="C2" s="125">
        <v>2018</v>
      </c>
      <c r="D2" s="126"/>
      <c r="E2" s="127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1:18" ht="20.25" customHeight="1">
      <c r="A3" s="120"/>
      <c r="B3" s="123"/>
      <c r="C3" s="130" t="s">
        <v>54</v>
      </c>
      <c r="D3" s="131" t="s">
        <v>56</v>
      </c>
      <c r="E3" s="130" t="s">
        <v>41</v>
      </c>
      <c r="F3" s="133" t="s">
        <v>129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/>
    </row>
    <row r="4" spans="1:18" ht="14.25" customHeight="1">
      <c r="A4" s="120"/>
      <c r="B4" s="123"/>
      <c r="C4" s="130"/>
      <c r="D4" s="132"/>
      <c r="E4" s="130"/>
      <c r="F4" s="50" t="s">
        <v>116</v>
      </c>
      <c r="G4" s="48" t="s">
        <v>117</v>
      </c>
      <c r="H4" s="48" t="s">
        <v>118</v>
      </c>
      <c r="I4" s="48" t="s">
        <v>123</v>
      </c>
      <c r="J4" s="48" t="s">
        <v>125</v>
      </c>
      <c r="K4" s="48" t="s">
        <v>119</v>
      </c>
      <c r="L4" s="48" t="s">
        <v>120</v>
      </c>
      <c r="M4" s="48" t="s">
        <v>121</v>
      </c>
      <c r="N4" s="48" t="s">
        <v>122</v>
      </c>
      <c r="O4" s="48" t="s">
        <v>124</v>
      </c>
      <c r="P4" s="48" t="s">
        <v>126</v>
      </c>
      <c r="Q4" s="48" t="s">
        <v>130</v>
      </c>
      <c r="R4" s="49" t="s">
        <v>38</v>
      </c>
    </row>
    <row r="5" spans="1:18" ht="15">
      <c r="A5" s="121"/>
      <c r="B5" s="124"/>
      <c r="C5" s="46" t="s">
        <v>37</v>
      </c>
      <c r="D5" s="51" t="s">
        <v>37</v>
      </c>
      <c r="E5" s="47" t="s">
        <v>37</v>
      </c>
      <c r="F5" s="33" t="s">
        <v>37</v>
      </c>
      <c r="G5" s="47" t="s">
        <v>37</v>
      </c>
      <c r="H5" s="47" t="s">
        <v>37</v>
      </c>
      <c r="I5" s="47" t="s">
        <v>37</v>
      </c>
      <c r="J5" s="47" t="s">
        <v>37</v>
      </c>
      <c r="K5" s="47" t="s">
        <v>37</v>
      </c>
      <c r="L5" s="47" t="s">
        <v>37</v>
      </c>
      <c r="M5" s="47" t="s">
        <v>37</v>
      </c>
      <c r="N5" s="47" t="s">
        <v>37</v>
      </c>
      <c r="O5" s="47" t="s">
        <v>37</v>
      </c>
      <c r="P5" s="47" t="s">
        <v>37</v>
      </c>
      <c r="Q5" s="70"/>
      <c r="R5" s="47" t="s">
        <v>37</v>
      </c>
    </row>
    <row r="6" spans="1:18" ht="15">
      <c r="A6" s="7"/>
      <c r="B6" s="8"/>
      <c r="C6" s="64"/>
      <c r="D6" s="9"/>
      <c r="E6" s="5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41"/>
    </row>
    <row r="7" spans="1:18" ht="15">
      <c r="A7" s="13">
        <v>103100102</v>
      </c>
      <c r="B7" s="14" t="s">
        <v>0</v>
      </c>
      <c r="C7" s="30">
        <v>28303779</v>
      </c>
      <c r="D7" s="30">
        <v>29469380.400000006</v>
      </c>
      <c r="E7" s="30">
        <v>29321411</v>
      </c>
      <c r="F7" s="20">
        <v>2759719.69</v>
      </c>
      <c r="G7" s="20">
        <v>2492927.16</v>
      </c>
      <c r="H7" s="20">
        <v>2291082.4</v>
      </c>
      <c r="I7" s="20">
        <v>2753576.39</v>
      </c>
      <c r="J7" s="20">
        <v>2953016.62</v>
      </c>
      <c r="K7" s="20">
        <v>2970596.39</v>
      </c>
      <c r="L7" s="20">
        <v>2834426.79</v>
      </c>
      <c r="M7" s="20">
        <v>2458503.8</v>
      </c>
      <c r="N7" s="20">
        <v>2377623.81</v>
      </c>
      <c r="O7" s="20">
        <v>2616985.9</v>
      </c>
      <c r="P7" s="20">
        <v>2699382.84</v>
      </c>
      <c r="Q7" s="20">
        <v>2201686.87</v>
      </c>
      <c r="R7" s="42">
        <f>SUM(F7:Q7)</f>
        <v>31409528.66</v>
      </c>
    </row>
    <row r="8" spans="1:18" ht="15">
      <c r="A8" s="13">
        <v>103100103</v>
      </c>
      <c r="B8" s="14" t="s">
        <v>1</v>
      </c>
      <c r="C8" s="30">
        <v>67605</v>
      </c>
      <c r="D8" s="30">
        <v>62046.84</v>
      </c>
      <c r="E8" s="30">
        <v>51800</v>
      </c>
      <c r="F8" s="20">
        <v>6234.35</v>
      </c>
      <c r="G8" s="20">
        <v>5904.6</v>
      </c>
      <c r="H8" s="20">
        <v>6739.55</v>
      </c>
      <c r="I8" s="20">
        <v>6285.58</v>
      </c>
      <c r="J8" s="20">
        <v>7685.79</v>
      </c>
      <c r="K8" s="20">
        <v>5402.13</v>
      </c>
      <c r="L8" s="20">
        <v>5714.81</v>
      </c>
      <c r="M8" s="20">
        <v>0</v>
      </c>
      <c r="N8" s="20">
        <v>4992.36</v>
      </c>
      <c r="O8" s="20">
        <v>5270.8</v>
      </c>
      <c r="P8" s="20">
        <v>6145.64</v>
      </c>
      <c r="Q8" s="20">
        <v>12271.04</v>
      </c>
      <c r="R8" s="42">
        <f>SUM(F8:Q8)</f>
        <v>72646.65</v>
      </c>
    </row>
    <row r="9" spans="1:18" ht="15">
      <c r="A9" s="13">
        <v>103100104</v>
      </c>
      <c r="B9" s="14" t="s">
        <v>2</v>
      </c>
      <c r="C9" s="30">
        <v>31</v>
      </c>
      <c r="D9" s="30">
        <v>4765.89</v>
      </c>
      <c r="E9" s="30">
        <v>46620</v>
      </c>
      <c r="F9" s="20">
        <v>85</v>
      </c>
      <c r="G9" s="20">
        <v>0</v>
      </c>
      <c r="H9" s="20">
        <v>1091.21</v>
      </c>
      <c r="I9" s="20">
        <v>0</v>
      </c>
      <c r="J9" s="20">
        <v>0</v>
      </c>
      <c r="K9" s="20">
        <v>429.18</v>
      </c>
      <c r="L9" s="20">
        <v>0</v>
      </c>
      <c r="M9" s="20">
        <v>0</v>
      </c>
      <c r="N9" s="20">
        <v>0</v>
      </c>
      <c r="O9" s="20">
        <v>2567.16</v>
      </c>
      <c r="P9" s="20">
        <v>0</v>
      </c>
      <c r="Q9" s="20">
        <v>0</v>
      </c>
      <c r="R9" s="42">
        <f>SUM(F9:Q9)</f>
        <v>4172.55</v>
      </c>
    </row>
    <row r="10" spans="1:18" ht="15">
      <c r="A10" s="10"/>
      <c r="B10" s="12"/>
      <c r="C10" s="62"/>
      <c r="D10" s="21"/>
      <c r="E10" s="21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43"/>
    </row>
    <row r="11" spans="1:18" ht="15.75">
      <c r="A11" s="16"/>
      <c r="B11" s="3" t="s">
        <v>30</v>
      </c>
      <c r="C11" s="60">
        <f>SUM(C7:C10)</f>
        <v>28371415</v>
      </c>
      <c r="D11" s="31">
        <f>SUM(D7:D10)</f>
        <v>29536193.130000006</v>
      </c>
      <c r="E11" s="31">
        <f>SUM(E7:E10)</f>
        <v>29419831</v>
      </c>
      <c r="F11" s="24">
        <f aca="true" t="shared" si="0" ref="F11:R11">SUM(F7:F9)</f>
        <v>2766039.04</v>
      </c>
      <c r="G11" s="24">
        <f t="shared" si="0"/>
        <v>2498831.7600000002</v>
      </c>
      <c r="H11" s="24">
        <f t="shared" si="0"/>
        <v>2298913.1599999997</v>
      </c>
      <c r="I11" s="24">
        <f t="shared" si="0"/>
        <v>2759861.97</v>
      </c>
      <c r="J11" s="24">
        <f t="shared" si="0"/>
        <v>2960702.41</v>
      </c>
      <c r="K11" s="24">
        <f t="shared" si="0"/>
        <v>2976427.7</v>
      </c>
      <c r="L11" s="24">
        <f t="shared" si="0"/>
        <v>2840141.6</v>
      </c>
      <c r="M11" s="24">
        <f t="shared" si="0"/>
        <v>2458503.8</v>
      </c>
      <c r="N11" s="24">
        <f t="shared" si="0"/>
        <v>2382616.17</v>
      </c>
      <c r="O11" s="24">
        <f t="shared" si="0"/>
        <v>2624823.86</v>
      </c>
      <c r="P11" s="24">
        <f t="shared" si="0"/>
        <v>2705528.48</v>
      </c>
      <c r="Q11" s="24">
        <v>2213957.91</v>
      </c>
      <c r="R11" s="44">
        <f t="shared" si="0"/>
        <v>31486347.86</v>
      </c>
    </row>
    <row r="12" spans="1:18" ht="15">
      <c r="A12" s="10"/>
      <c r="B12" s="12"/>
      <c r="C12" s="63"/>
      <c r="D12" s="21"/>
      <c r="E12" s="21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43"/>
    </row>
    <row r="13" spans="1:18" ht="15">
      <c r="A13" s="13">
        <v>103100121</v>
      </c>
      <c r="B13" s="14" t="s">
        <v>3</v>
      </c>
      <c r="C13" s="30">
        <v>428890000</v>
      </c>
      <c r="D13" s="30">
        <v>406925248.75</v>
      </c>
      <c r="E13" s="30">
        <v>435000000</v>
      </c>
      <c r="F13" s="20">
        <v>608380.69</v>
      </c>
      <c r="G13" s="20">
        <v>28826691.87</v>
      </c>
      <c r="H13" s="20">
        <v>27189492.61</v>
      </c>
      <c r="I13" s="20">
        <v>28985993.49</v>
      </c>
      <c r="J13" s="20">
        <v>29794540.15</v>
      </c>
      <c r="K13" s="20">
        <v>31268144.88</v>
      </c>
      <c r="L13" s="20">
        <v>30760182.56</v>
      </c>
      <c r="M13" s="20">
        <v>33659202.31</v>
      </c>
      <c r="N13" s="20">
        <v>30355481.23</v>
      </c>
      <c r="O13" s="57">
        <v>32040416.64</v>
      </c>
      <c r="P13" s="20">
        <v>31392601.39</v>
      </c>
      <c r="Q13" s="75">
        <v>59818980.93</v>
      </c>
      <c r="R13" s="42">
        <f aca="true" t="shared" si="1" ref="R13:R30">SUM(F13:Q13)</f>
        <v>364700108.75</v>
      </c>
    </row>
    <row r="14" spans="1:18" ht="15">
      <c r="A14" s="13">
        <v>103100122</v>
      </c>
      <c r="B14" s="14" t="s">
        <v>4</v>
      </c>
      <c r="C14" s="30">
        <v>190056815</v>
      </c>
      <c r="D14" s="30">
        <v>185161379.09</v>
      </c>
      <c r="E14" s="30">
        <v>198663360</v>
      </c>
      <c r="F14" s="20">
        <v>16735555.67</v>
      </c>
      <c r="G14" s="20">
        <v>8635398.91</v>
      </c>
      <c r="H14" s="20">
        <v>10192448.84</v>
      </c>
      <c r="I14" s="20">
        <v>13886158.21</v>
      </c>
      <c r="J14" s="20">
        <v>15235452.52</v>
      </c>
      <c r="K14" s="20">
        <v>15714498.47</v>
      </c>
      <c r="L14" s="57">
        <v>15923456.87</v>
      </c>
      <c r="M14" s="57">
        <v>16654908.68</v>
      </c>
      <c r="N14" s="20">
        <v>16674404.5</v>
      </c>
      <c r="O14" s="57">
        <v>15862794.75</v>
      </c>
      <c r="P14" s="57">
        <v>16764579.97</v>
      </c>
      <c r="Q14" s="75">
        <v>12630419.95</v>
      </c>
      <c r="R14" s="42">
        <f t="shared" si="1"/>
        <v>174910077.34</v>
      </c>
    </row>
    <row r="15" spans="1:18" ht="15">
      <c r="A15" s="13">
        <v>103100123</v>
      </c>
      <c r="B15" s="14" t="s">
        <v>5</v>
      </c>
      <c r="C15" s="30">
        <v>24473926</v>
      </c>
      <c r="D15" s="30">
        <v>23240649.490000002</v>
      </c>
      <c r="E15" s="30">
        <v>25710005</v>
      </c>
      <c r="F15" s="20">
        <v>1833751.95</v>
      </c>
      <c r="G15" s="20">
        <v>1128575.16</v>
      </c>
      <c r="H15" s="20">
        <v>1473639.73</v>
      </c>
      <c r="I15" s="20">
        <v>2388476.5</v>
      </c>
      <c r="J15" s="20">
        <v>2110214.61</v>
      </c>
      <c r="K15" s="20">
        <v>2034864.97</v>
      </c>
      <c r="L15" s="20">
        <v>2518599.54</v>
      </c>
      <c r="M15" s="20">
        <v>2461103.64</v>
      </c>
      <c r="N15" s="20">
        <v>1920222.76</v>
      </c>
      <c r="O15" s="57">
        <v>2029117.54</v>
      </c>
      <c r="P15" s="20">
        <v>2052983.76</v>
      </c>
      <c r="Q15" s="75">
        <v>2366893.37</v>
      </c>
      <c r="R15" s="42">
        <f t="shared" si="1"/>
        <v>24318443.530000005</v>
      </c>
    </row>
    <row r="16" spans="1:18" ht="15">
      <c r="A16" s="13">
        <v>103100124</v>
      </c>
      <c r="B16" s="14" t="s">
        <v>6</v>
      </c>
      <c r="C16" s="30">
        <v>14639599</v>
      </c>
      <c r="D16" s="30">
        <v>14633389.700000001</v>
      </c>
      <c r="E16" s="30">
        <v>15133949</v>
      </c>
      <c r="F16" s="20">
        <v>637581.58</v>
      </c>
      <c r="G16" s="20">
        <v>455503.75</v>
      </c>
      <c r="H16" s="20">
        <v>717331.1</v>
      </c>
      <c r="I16" s="20">
        <v>994211.21</v>
      </c>
      <c r="J16" s="20">
        <v>1232821.96</v>
      </c>
      <c r="K16" s="20">
        <v>1603696.98</v>
      </c>
      <c r="L16" s="20">
        <v>1907665.14</v>
      </c>
      <c r="M16" s="20">
        <v>2046213.33</v>
      </c>
      <c r="N16" s="20">
        <v>1567153.27</v>
      </c>
      <c r="O16" s="57">
        <v>1273926.81</v>
      </c>
      <c r="P16" s="20">
        <v>1161659.64</v>
      </c>
      <c r="Q16" s="75">
        <v>733731.62</v>
      </c>
      <c r="R16" s="42">
        <f t="shared" si="1"/>
        <v>14331496.39</v>
      </c>
    </row>
    <row r="17" spans="1:18" ht="15">
      <c r="A17" s="13">
        <v>103100125</v>
      </c>
      <c r="B17" s="14" t="s">
        <v>7</v>
      </c>
      <c r="C17" s="30">
        <v>0</v>
      </c>
      <c r="D17" s="30">
        <v>0</v>
      </c>
      <c r="E17" s="3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42">
        <f t="shared" si="1"/>
        <v>0</v>
      </c>
    </row>
    <row r="18" spans="1:18" ht="15">
      <c r="A18" s="13">
        <v>103100126</v>
      </c>
      <c r="B18" s="14" t="s">
        <v>8</v>
      </c>
      <c r="C18" s="30">
        <v>0</v>
      </c>
      <c r="D18" s="30">
        <v>0</v>
      </c>
      <c r="E18" s="3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42">
        <f t="shared" si="1"/>
        <v>0</v>
      </c>
    </row>
    <row r="19" spans="1:18" ht="15">
      <c r="A19" s="13">
        <v>103100131</v>
      </c>
      <c r="B19" s="14" t="s">
        <v>9</v>
      </c>
      <c r="C19" s="30">
        <v>0</v>
      </c>
      <c r="D19" s="30">
        <v>0</v>
      </c>
      <c r="E19" s="3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42">
        <f t="shared" si="1"/>
        <v>0</v>
      </c>
    </row>
    <row r="20" spans="1:18" ht="15">
      <c r="A20" s="13">
        <v>103100132</v>
      </c>
      <c r="B20" s="14" t="s">
        <v>10</v>
      </c>
      <c r="C20" s="30">
        <v>2816605</v>
      </c>
      <c r="D20" s="30">
        <v>2899925.08</v>
      </c>
      <c r="E20" s="30">
        <v>2938031</v>
      </c>
      <c r="F20" s="20">
        <v>244539.52</v>
      </c>
      <c r="G20" s="20">
        <v>188804.43</v>
      </c>
      <c r="H20" s="20">
        <v>209107.42</v>
      </c>
      <c r="I20" s="20">
        <v>210811.4</v>
      </c>
      <c r="J20" s="20">
        <v>260102.72</v>
      </c>
      <c r="K20" s="20">
        <v>261890.26</v>
      </c>
      <c r="L20" s="20">
        <v>294031.51</v>
      </c>
      <c r="M20" s="20">
        <v>297438.24</v>
      </c>
      <c r="N20" s="20">
        <v>242230.02</v>
      </c>
      <c r="O20" s="20">
        <v>301278.86</v>
      </c>
      <c r="P20" s="20">
        <v>191242.77</v>
      </c>
      <c r="Q20" s="75">
        <v>243586.3</v>
      </c>
      <c r="R20" s="42">
        <f t="shared" si="1"/>
        <v>2945063.4499999997</v>
      </c>
    </row>
    <row r="21" spans="1:18" ht="15">
      <c r="A21" s="13">
        <v>103100133</v>
      </c>
      <c r="B21" s="14" t="s">
        <v>11</v>
      </c>
      <c r="C21" s="30">
        <v>0</v>
      </c>
      <c r="D21" s="30">
        <v>0</v>
      </c>
      <c r="E21" s="3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16.28</v>
      </c>
      <c r="P21" s="20">
        <v>-16.28</v>
      </c>
      <c r="Q21" s="20">
        <v>0</v>
      </c>
      <c r="R21" s="42">
        <f t="shared" si="1"/>
        <v>0</v>
      </c>
    </row>
    <row r="22" spans="1:18" ht="15">
      <c r="A22" s="13">
        <v>103100135</v>
      </c>
      <c r="B22" s="14" t="s">
        <v>12</v>
      </c>
      <c r="C22" s="30">
        <v>41160</v>
      </c>
      <c r="D22" s="30">
        <v>34184.799999999996</v>
      </c>
      <c r="E22" s="30">
        <v>42026</v>
      </c>
      <c r="F22" s="20">
        <v>1529.8</v>
      </c>
      <c r="G22" s="20">
        <v>3931.6</v>
      </c>
      <c r="H22" s="20">
        <v>3633.6</v>
      </c>
      <c r="I22" s="20">
        <v>890.6</v>
      </c>
      <c r="J22" s="20">
        <v>1335.8</v>
      </c>
      <c r="K22" s="20">
        <v>693.2</v>
      </c>
      <c r="L22" s="20">
        <v>5344</v>
      </c>
      <c r="M22" s="20">
        <v>1049.4</v>
      </c>
      <c r="N22" s="20">
        <v>3070.6</v>
      </c>
      <c r="O22" s="20">
        <v>445.4</v>
      </c>
      <c r="P22" s="20">
        <v>8048</v>
      </c>
      <c r="Q22" s="75">
        <v>3703.2</v>
      </c>
      <c r="R22" s="42">
        <f t="shared" si="1"/>
        <v>33675.2</v>
      </c>
    </row>
    <row r="23" spans="1:18" ht="15">
      <c r="A23" s="13">
        <v>103100139</v>
      </c>
      <c r="B23" s="14" t="s">
        <v>13</v>
      </c>
      <c r="C23" s="30">
        <v>263321</v>
      </c>
      <c r="D23" s="30">
        <v>260276.09</v>
      </c>
      <c r="E23" s="30">
        <v>267345</v>
      </c>
      <c r="F23" s="20">
        <v>39566.46</v>
      </c>
      <c r="G23" s="20">
        <v>37634.99</v>
      </c>
      <c r="H23" s="20">
        <v>15531.63</v>
      </c>
      <c r="I23" s="20">
        <v>28998.13</v>
      </c>
      <c r="J23" s="20">
        <v>25112.5</v>
      </c>
      <c r="K23" s="20">
        <v>25205.42</v>
      </c>
      <c r="L23" s="20">
        <v>44083.25</v>
      </c>
      <c r="M23" s="20">
        <v>21681.34</v>
      </c>
      <c r="N23" s="20">
        <v>11.52</v>
      </c>
      <c r="O23" s="20">
        <v>36914.63</v>
      </c>
      <c r="P23" s="20">
        <v>47952.74</v>
      </c>
      <c r="Q23" s="75">
        <v>41699.98</v>
      </c>
      <c r="R23" s="42">
        <f t="shared" si="1"/>
        <v>364392.58999999997</v>
      </c>
    </row>
    <row r="24" spans="1:18" ht="15">
      <c r="A24" s="13">
        <v>103100141</v>
      </c>
      <c r="B24" s="14" t="s">
        <v>14</v>
      </c>
      <c r="C24" s="30">
        <v>13413789</v>
      </c>
      <c r="D24" s="30">
        <v>12126393.940000001</v>
      </c>
      <c r="E24" s="30">
        <v>13986000</v>
      </c>
      <c r="F24" s="20">
        <v>980941.61</v>
      </c>
      <c r="G24" s="20">
        <v>735137.71</v>
      </c>
      <c r="H24" s="20">
        <v>416874.24</v>
      </c>
      <c r="I24" s="20">
        <v>6814.97</v>
      </c>
      <c r="J24" s="20">
        <v>738.37</v>
      </c>
      <c r="K24" s="20">
        <v>423.5</v>
      </c>
      <c r="L24" s="20">
        <v>796.98</v>
      </c>
      <c r="M24" s="20">
        <v>9</v>
      </c>
      <c r="N24" s="20">
        <v>11898.81</v>
      </c>
      <c r="O24" s="57">
        <v>0</v>
      </c>
      <c r="P24" s="20">
        <v>1491.77</v>
      </c>
      <c r="Q24" s="75">
        <v>-10941.66</v>
      </c>
      <c r="R24" s="42">
        <f t="shared" si="1"/>
        <v>2144185.3</v>
      </c>
    </row>
    <row r="25" spans="1:18" ht="15">
      <c r="A25" s="13">
        <v>103100142</v>
      </c>
      <c r="B25" s="14" t="s">
        <v>15</v>
      </c>
      <c r="C25" s="30">
        <v>0</v>
      </c>
      <c r="D25" s="30">
        <v>0</v>
      </c>
      <c r="E25" s="3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27.56</v>
      </c>
      <c r="K25" s="20">
        <v>0</v>
      </c>
      <c r="L25" s="20">
        <v>0</v>
      </c>
      <c r="M25" s="20">
        <v>0</v>
      </c>
      <c r="N25" s="20">
        <v>0</v>
      </c>
      <c r="O25" s="57">
        <v>0</v>
      </c>
      <c r="P25" s="20">
        <v>0</v>
      </c>
      <c r="Q25" s="20">
        <v>0</v>
      </c>
      <c r="R25" s="42">
        <f t="shared" si="1"/>
        <v>27.56</v>
      </c>
    </row>
    <row r="26" spans="1:18" ht="15">
      <c r="A26" s="13">
        <v>103100143</v>
      </c>
      <c r="B26" s="14" t="s">
        <v>16</v>
      </c>
      <c r="C26" s="30">
        <v>30870</v>
      </c>
      <c r="D26" s="30">
        <v>32610.64</v>
      </c>
      <c r="E26" s="30">
        <v>46620</v>
      </c>
      <c r="F26" s="20">
        <v>42.36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57">
        <v>0</v>
      </c>
      <c r="P26" s="20">
        <v>0</v>
      </c>
      <c r="Q26" s="20">
        <v>0</v>
      </c>
      <c r="R26" s="42">
        <f t="shared" si="1"/>
        <v>42.36</v>
      </c>
    </row>
    <row r="27" spans="1:18" ht="15">
      <c r="A27" s="13">
        <v>103100144</v>
      </c>
      <c r="B27" s="14" t="s">
        <v>17</v>
      </c>
      <c r="C27" s="30">
        <v>274229</v>
      </c>
      <c r="D27" s="30">
        <v>110890.92</v>
      </c>
      <c r="E27" s="30">
        <v>88060</v>
      </c>
      <c r="F27" s="20">
        <v>13343.25</v>
      </c>
      <c r="G27" s="20">
        <v>11040.9</v>
      </c>
      <c r="H27" s="20">
        <v>1194.96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57">
        <v>0</v>
      </c>
      <c r="P27" s="20">
        <v>0</v>
      </c>
      <c r="Q27" s="75">
        <v>0</v>
      </c>
      <c r="R27" s="42">
        <f t="shared" si="1"/>
        <v>25579.11</v>
      </c>
    </row>
    <row r="28" spans="1:18" ht="15">
      <c r="A28" s="13">
        <v>103100145</v>
      </c>
      <c r="B28" s="14" t="s">
        <v>18</v>
      </c>
      <c r="C28" s="30">
        <v>644926</v>
      </c>
      <c r="D28" s="30">
        <v>546653.31</v>
      </c>
      <c r="E28" s="30">
        <v>570687</v>
      </c>
      <c r="F28" s="20">
        <v>20749.47</v>
      </c>
      <c r="G28" s="20">
        <v>18506.86</v>
      </c>
      <c r="H28" s="20">
        <v>7151.92</v>
      </c>
      <c r="I28" s="20">
        <v>0</v>
      </c>
      <c r="J28" s="20">
        <v>0</v>
      </c>
      <c r="K28" s="20">
        <v>2113.55</v>
      </c>
      <c r="L28" s="20">
        <v>2191.42</v>
      </c>
      <c r="M28" s="20">
        <v>0</v>
      </c>
      <c r="N28" s="20">
        <v>1042.49</v>
      </c>
      <c r="O28" s="57">
        <v>0</v>
      </c>
      <c r="P28" s="20">
        <v>0</v>
      </c>
      <c r="Q28" s="75">
        <v>0</v>
      </c>
      <c r="R28" s="42">
        <f t="shared" si="1"/>
        <v>51755.71</v>
      </c>
    </row>
    <row r="29" spans="1:18" ht="15">
      <c r="A29" s="13">
        <v>103100146</v>
      </c>
      <c r="B29" s="14" t="s">
        <v>19</v>
      </c>
      <c r="C29" s="30">
        <v>0</v>
      </c>
      <c r="D29" s="30">
        <v>46.5</v>
      </c>
      <c r="E29" s="3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57">
        <v>0</v>
      </c>
      <c r="P29" s="20">
        <v>0</v>
      </c>
      <c r="Q29" s="20">
        <v>0</v>
      </c>
      <c r="R29" s="42">
        <f t="shared" si="1"/>
        <v>0</v>
      </c>
    </row>
    <row r="30" spans="1:18" ht="15">
      <c r="A30" s="13">
        <v>103100147</v>
      </c>
      <c r="B30" s="14" t="s">
        <v>20</v>
      </c>
      <c r="C30" s="30">
        <v>1500000</v>
      </c>
      <c r="D30" s="30">
        <v>1449573.8599999999</v>
      </c>
      <c r="E30" s="30">
        <v>1631700</v>
      </c>
      <c r="F30" s="20">
        <v>132128.16</v>
      </c>
      <c r="G30" s="20">
        <v>96648.06</v>
      </c>
      <c r="H30" s="20">
        <v>72465.46</v>
      </c>
      <c r="I30" s="20">
        <v>1224.96</v>
      </c>
      <c r="J30" s="20">
        <v>175.16</v>
      </c>
      <c r="K30" s="20">
        <v>59.9</v>
      </c>
      <c r="L30" s="20">
        <v>82.17</v>
      </c>
      <c r="M30" s="20">
        <v>160.54</v>
      </c>
      <c r="N30" s="20">
        <v>0</v>
      </c>
      <c r="O30" s="57">
        <v>29.96</v>
      </c>
      <c r="P30" s="20">
        <v>0</v>
      </c>
      <c r="Q30" s="75">
        <v>55.56</v>
      </c>
      <c r="R30" s="42">
        <f t="shared" si="1"/>
        <v>303029.93</v>
      </c>
    </row>
    <row r="31" spans="1:18" ht="15">
      <c r="A31" s="10"/>
      <c r="B31" s="12"/>
      <c r="C31" s="62"/>
      <c r="D31" s="21"/>
      <c r="E31" s="71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43"/>
    </row>
    <row r="32" spans="1:18" ht="15.75">
      <c r="A32" s="16"/>
      <c r="B32" s="3" t="s">
        <v>31</v>
      </c>
      <c r="C32" s="60">
        <f>SUM(C13:C31)</f>
        <v>677045240</v>
      </c>
      <c r="D32" s="31">
        <f>SUM(D13:D31)</f>
        <v>647421222.1700001</v>
      </c>
      <c r="E32" s="31">
        <f>SUM(E13:E31)</f>
        <v>694077783</v>
      </c>
      <c r="F32" s="24">
        <f>SUM(F13:F30)</f>
        <v>21248110.519999996</v>
      </c>
      <c r="G32" s="24">
        <f>SUM(G13:G30)</f>
        <v>40137874.24</v>
      </c>
      <c r="H32" s="24">
        <f aca="true" t="shared" si="2" ref="H32:P32">SUM(H13:H31)</f>
        <v>40298871.51000001</v>
      </c>
      <c r="I32" s="24">
        <f t="shared" si="2"/>
        <v>46503579.470000006</v>
      </c>
      <c r="J32" s="24">
        <f t="shared" si="2"/>
        <v>48660521.349999994</v>
      </c>
      <c r="K32" s="24">
        <f t="shared" si="2"/>
        <v>50911591.129999995</v>
      </c>
      <c r="L32" s="24">
        <f t="shared" si="2"/>
        <v>51456433.44</v>
      </c>
      <c r="M32" s="24">
        <f t="shared" si="2"/>
        <v>55141766.480000004</v>
      </c>
      <c r="N32" s="24">
        <f t="shared" si="2"/>
        <v>50775515.20000002</v>
      </c>
      <c r="O32" s="24">
        <f t="shared" si="2"/>
        <v>51544940.870000005</v>
      </c>
      <c r="P32" s="24">
        <f t="shared" si="2"/>
        <v>51620543.760000005</v>
      </c>
      <c r="Q32" s="24">
        <v>75828129.25</v>
      </c>
      <c r="R32" s="44">
        <f>SUM(R13:R30)</f>
        <v>584127877.22</v>
      </c>
    </row>
    <row r="33" spans="1:18" ht="15">
      <c r="A33" s="10"/>
      <c r="B33" s="12"/>
      <c r="C33" s="63"/>
      <c r="D33" s="21"/>
      <c r="E33" s="61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43"/>
    </row>
    <row r="34" spans="1:18" ht="15">
      <c r="A34" s="13">
        <v>103100217</v>
      </c>
      <c r="B34" s="14" t="s">
        <v>21</v>
      </c>
      <c r="C34" s="30">
        <v>844295</v>
      </c>
      <c r="D34" s="30">
        <v>767661.84</v>
      </c>
      <c r="E34" s="30">
        <v>849520</v>
      </c>
      <c r="F34" s="20">
        <v>654041.01</v>
      </c>
      <c r="G34" s="20">
        <v>38604.04</v>
      </c>
      <c r="H34" s="20">
        <v>30305.26</v>
      </c>
      <c r="I34" s="20">
        <v>9183.5</v>
      </c>
      <c r="J34" s="20">
        <v>0</v>
      </c>
      <c r="K34" s="20">
        <v>2550</v>
      </c>
      <c r="L34" s="20">
        <v>3400</v>
      </c>
      <c r="M34" s="20">
        <v>6800</v>
      </c>
      <c r="N34" s="20">
        <v>6400</v>
      </c>
      <c r="O34" s="20">
        <v>213.5</v>
      </c>
      <c r="P34" s="20">
        <v>0</v>
      </c>
      <c r="Q34" s="75">
        <v>22755</v>
      </c>
      <c r="R34" s="42">
        <f aca="true" t="shared" si="3" ref="R34:R43">SUM(F34:Q34)</f>
        <v>774252.31</v>
      </c>
    </row>
    <row r="35" spans="1:18" ht="15">
      <c r="A35" s="13">
        <v>103100235</v>
      </c>
      <c r="B35" s="14" t="s">
        <v>22</v>
      </c>
      <c r="C35" s="30">
        <v>63284</v>
      </c>
      <c r="D35" s="30">
        <v>55739.03</v>
      </c>
      <c r="E35" s="30">
        <v>65562</v>
      </c>
      <c r="F35" s="20">
        <v>29654.44</v>
      </c>
      <c r="G35" s="20">
        <v>3865.07</v>
      </c>
      <c r="H35" s="20">
        <v>783.04</v>
      </c>
      <c r="I35" s="20">
        <v>800</v>
      </c>
      <c r="J35" s="20">
        <v>245.56</v>
      </c>
      <c r="K35" s="20">
        <v>24.92</v>
      </c>
      <c r="L35" s="20">
        <v>0</v>
      </c>
      <c r="M35" s="20">
        <v>2036.14</v>
      </c>
      <c r="N35" s="20">
        <v>3821.36</v>
      </c>
      <c r="O35" s="20">
        <v>1365.44</v>
      </c>
      <c r="P35" s="20">
        <v>264.54</v>
      </c>
      <c r="Q35" s="75">
        <v>25515.78</v>
      </c>
      <c r="R35" s="42">
        <f t="shared" si="3"/>
        <v>68376.29000000001</v>
      </c>
    </row>
    <row r="36" spans="1:18" ht="15">
      <c r="A36" s="13">
        <v>103100406</v>
      </c>
      <c r="B36" s="14" t="s">
        <v>23</v>
      </c>
      <c r="C36" s="30">
        <v>1234800</v>
      </c>
      <c r="D36" s="30">
        <v>1365501.2000000002</v>
      </c>
      <c r="E36" s="30">
        <v>1388414</v>
      </c>
      <c r="F36" s="20">
        <v>110891.36</v>
      </c>
      <c r="G36" s="20">
        <v>90087.04</v>
      </c>
      <c r="H36" s="20">
        <v>121807.36</v>
      </c>
      <c r="I36" s="20">
        <v>131842.47</v>
      </c>
      <c r="J36" s="20">
        <v>156882.15</v>
      </c>
      <c r="K36" s="20">
        <v>90782.94</v>
      </c>
      <c r="L36" s="20">
        <v>123971.85</v>
      </c>
      <c r="M36" s="20">
        <v>94814.51</v>
      </c>
      <c r="N36" s="20">
        <v>140579.15</v>
      </c>
      <c r="O36" s="20">
        <v>127929.05</v>
      </c>
      <c r="P36" s="20">
        <v>100994.06</v>
      </c>
      <c r="Q36" s="75">
        <v>133043.92</v>
      </c>
      <c r="R36" s="42">
        <f t="shared" si="3"/>
        <v>1423625.86</v>
      </c>
    </row>
    <row r="37" spans="1:18" ht="15">
      <c r="A37" s="13">
        <v>103100468</v>
      </c>
      <c r="B37" s="14" t="s">
        <v>24</v>
      </c>
      <c r="C37" s="30">
        <v>2573</v>
      </c>
      <c r="D37" s="30">
        <v>2320.0599999999995</v>
      </c>
      <c r="E37" s="30">
        <v>2666</v>
      </c>
      <c r="F37" s="20">
        <v>143.65</v>
      </c>
      <c r="G37" s="20">
        <v>194.21</v>
      </c>
      <c r="H37" s="20">
        <v>174.42</v>
      </c>
      <c r="I37" s="20">
        <v>261.63</v>
      </c>
      <c r="J37" s="20">
        <v>235.98</v>
      </c>
      <c r="K37" s="20">
        <v>184.68</v>
      </c>
      <c r="L37" s="20">
        <v>293.76</v>
      </c>
      <c r="M37" s="20">
        <v>174.42</v>
      </c>
      <c r="N37" s="20">
        <v>153.9</v>
      </c>
      <c r="O37" s="20">
        <v>234.63</v>
      </c>
      <c r="P37" s="20">
        <v>338.58</v>
      </c>
      <c r="Q37" s="76">
        <v>189.81</v>
      </c>
      <c r="R37" s="42">
        <f t="shared" si="3"/>
        <v>2579.67</v>
      </c>
    </row>
    <row r="38" spans="1:18" ht="15">
      <c r="A38" s="13">
        <v>103100504</v>
      </c>
      <c r="B38" s="14" t="s">
        <v>25</v>
      </c>
      <c r="C38" s="30">
        <v>128934</v>
      </c>
      <c r="D38" s="30">
        <v>124792.88000000002</v>
      </c>
      <c r="E38" s="30">
        <v>108780</v>
      </c>
      <c r="F38" s="20">
        <v>10230.05</v>
      </c>
      <c r="G38" s="20">
        <v>3158.94</v>
      </c>
      <c r="H38" s="20">
        <v>19312.73</v>
      </c>
      <c r="I38" s="20">
        <v>5269.45</v>
      </c>
      <c r="J38" s="20">
        <v>8010.88</v>
      </c>
      <c r="K38" s="20">
        <v>77693.21</v>
      </c>
      <c r="L38" s="57">
        <v>12810.04</v>
      </c>
      <c r="M38" s="20">
        <v>3817.81</v>
      </c>
      <c r="N38" s="20">
        <v>6327.24</v>
      </c>
      <c r="O38" s="20">
        <v>3400.8</v>
      </c>
      <c r="P38" s="20">
        <v>2774.9</v>
      </c>
      <c r="Q38" s="75">
        <v>3186.02</v>
      </c>
      <c r="R38" s="42">
        <f t="shared" si="3"/>
        <v>155992.06999999998</v>
      </c>
    </row>
    <row r="39" spans="1:18" ht="15">
      <c r="A39" s="13">
        <v>103100552</v>
      </c>
      <c r="B39" s="14" t="s">
        <v>26</v>
      </c>
      <c r="C39" s="30">
        <v>427035</v>
      </c>
      <c r="D39" s="30">
        <v>378087.55</v>
      </c>
      <c r="E39" s="30">
        <v>290080</v>
      </c>
      <c r="F39" s="20">
        <v>56354.45</v>
      </c>
      <c r="G39" s="20">
        <v>27673.46</v>
      </c>
      <c r="H39" s="20">
        <v>23289.34</v>
      </c>
      <c r="I39" s="20">
        <v>51244.87</v>
      </c>
      <c r="J39" s="20">
        <v>21416.81</v>
      </c>
      <c r="K39" s="20">
        <v>20313.48</v>
      </c>
      <c r="L39" s="20">
        <v>25607.02</v>
      </c>
      <c r="M39" s="20">
        <v>26235.52</v>
      </c>
      <c r="N39" s="20">
        <v>23050.51</v>
      </c>
      <c r="O39" s="20">
        <v>26620.74</v>
      </c>
      <c r="P39" s="20">
        <v>24300.62</v>
      </c>
      <c r="Q39" s="75">
        <v>19828</v>
      </c>
      <c r="R39" s="42">
        <f t="shared" si="3"/>
        <v>345934.81999999995</v>
      </c>
    </row>
    <row r="40" spans="1:18" ht="15">
      <c r="A40" s="13">
        <v>103100577</v>
      </c>
      <c r="B40" s="14" t="s">
        <v>27</v>
      </c>
      <c r="C40" s="30">
        <v>720815</v>
      </c>
      <c r="D40" s="30">
        <v>810959.2</v>
      </c>
      <c r="E40" s="30">
        <v>647500</v>
      </c>
      <c r="F40" s="20">
        <v>88621.13</v>
      </c>
      <c r="G40" s="20">
        <v>90536.14</v>
      </c>
      <c r="H40" s="20">
        <v>52498.78</v>
      </c>
      <c r="I40" s="20">
        <v>87620.83</v>
      </c>
      <c r="J40" s="20">
        <v>44463.23</v>
      </c>
      <c r="K40" s="20">
        <v>138307.06</v>
      </c>
      <c r="L40" s="20">
        <v>53766.39</v>
      </c>
      <c r="M40" s="20">
        <v>54155.75</v>
      </c>
      <c r="N40" s="20">
        <v>70886.79</v>
      </c>
      <c r="O40" s="20">
        <v>97151.05</v>
      </c>
      <c r="P40" s="20">
        <v>95950.27</v>
      </c>
      <c r="Q40" s="75">
        <v>77584.76</v>
      </c>
      <c r="R40" s="42">
        <f t="shared" si="3"/>
        <v>951542.18</v>
      </c>
    </row>
    <row r="41" spans="1:18" ht="15">
      <c r="A41" s="13">
        <v>103100604</v>
      </c>
      <c r="B41" s="14" t="s">
        <v>28</v>
      </c>
      <c r="C41" s="30">
        <v>0</v>
      </c>
      <c r="D41" s="30">
        <v>0</v>
      </c>
      <c r="E41" s="3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42">
        <f t="shared" si="3"/>
        <v>0</v>
      </c>
    </row>
    <row r="42" spans="1:18" ht="15">
      <c r="A42" s="13">
        <v>103100688</v>
      </c>
      <c r="B42" s="14" t="s">
        <v>29</v>
      </c>
      <c r="C42" s="30">
        <v>607110</v>
      </c>
      <c r="D42" s="30">
        <v>930904.35</v>
      </c>
      <c r="E42" s="30">
        <v>1554000</v>
      </c>
      <c r="F42" s="20">
        <v>30649.62</v>
      </c>
      <c r="G42" s="20">
        <v>35194.4</v>
      </c>
      <c r="H42" s="20">
        <v>44363.25</v>
      </c>
      <c r="I42" s="20">
        <v>31660.69</v>
      </c>
      <c r="J42" s="20">
        <v>38854.83</v>
      </c>
      <c r="K42" s="20">
        <v>32750.87</v>
      </c>
      <c r="L42" s="20">
        <v>40677.44</v>
      </c>
      <c r="M42" s="20">
        <v>28533.86</v>
      </c>
      <c r="N42" s="20">
        <v>31959.89</v>
      </c>
      <c r="O42" s="20">
        <v>36150.3</v>
      </c>
      <c r="P42" s="20">
        <v>43903.28</v>
      </c>
      <c r="Q42" s="75">
        <v>95171.66</v>
      </c>
      <c r="R42" s="42">
        <f t="shared" si="3"/>
        <v>489870.08999999997</v>
      </c>
    </row>
    <row r="43" spans="1:18" ht="15">
      <c r="A43" s="13">
        <v>603100049</v>
      </c>
      <c r="B43" s="14" t="s">
        <v>36</v>
      </c>
      <c r="C43" s="30">
        <v>874650</v>
      </c>
      <c r="D43" s="30">
        <v>58610.42</v>
      </c>
      <c r="E43" s="30">
        <v>51800</v>
      </c>
      <c r="F43" s="20">
        <v>4772.74</v>
      </c>
      <c r="G43" s="20">
        <v>10087.73</v>
      </c>
      <c r="H43" s="20">
        <v>29210.15</v>
      </c>
      <c r="I43" s="20">
        <v>47464.91</v>
      </c>
      <c r="J43" s="20">
        <v>69636.73</v>
      </c>
      <c r="K43" s="20">
        <v>1170.29</v>
      </c>
      <c r="L43" s="20">
        <v>2877.36</v>
      </c>
      <c r="M43" s="20">
        <v>1081.66</v>
      </c>
      <c r="N43" s="20">
        <v>2132.9</v>
      </c>
      <c r="O43" s="20">
        <v>5544.18</v>
      </c>
      <c r="P43" s="20">
        <v>2384.85</v>
      </c>
      <c r="Q43" s="75">
        <v>6461.28</v>
      </c>
      <c r="R43" s="42">
        <f t="shared" si="3"/>
        <v>182824.78</v>
      </c>
    </row>
    <row r="44" spans="1:18" ht="15">
      <c r="A44" s="10"/>
      <c r="B44" s="12"/>
      <c r="C44" s="62"/>
      <c r="D44" s="21"/>
      <c r="E44" s="71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43"/>
    </row>
    <row r="45" spans="1:21" ht="15.75">
      <c r="A45" s="16"/>
      <c r="B45" s="3" t="s">
        <v>33</v>
      </c>
      <c r="C45" s="60">
        <f>SUM(C34:C44)</f>
        <v>4903496</v>
      </c>
      <c r="D45" s="31">
        <f>SUM(D34:D44)</f>
        <v>4494576.529999999</v>
      </c>
      <c r="E45" s="31">
        <f>SUM(E34:E44)</f>
        <v>4958322</v>
      </c>
      <c r="F45" s="24">
        <f aca="true" t="shared" si="4" ref="F45:R45">SUM(F34:F43)</f>
        <v>985358.45</v>
      </c>
      <c r="G45" s="24">
        <f t="shared" si="4"/>
        <v>299401.02999999997</v>
      </c>
      <c r="H45" s="24">
        <f t="shared" si="4"/>
        <v>321744.3300000001</v>
      </c>
      <c r="I45" s="24">
        <f t="shared" si="4"/>
        <v>365348.35</v>
      </c>
      <c r="J45" s="24">
        <f t="shared" si="4"/>
        <v>339746.17</v>
      </c>
      <c r="K45" s="24">
        <f t="shared" si="4"/>
        <v>363777.45</v>
      </c>
      <c r="L45" s="24">
        <f t="shared" si="4"/>
        <v>263403.86</v>
      </c>
      <c r="M45" s="24">
        <f t="shared" si="4"/>
        <v>217649.67</v>
      </c>
      <c r="N45" s="24">
        <f t="shared" si="4"/>
        <v>285311.74000000005</v>
      </c>
      <c r="O45" s="24">
        <f t="shared" si="4"/>
        <v>298609.69</v>
      </c>
      <c r="P45" s="24">
        <f t="shared" si="4"/>
        <v>270911.1</v>
      </c>
      <c r="Q45" s="24">
        <v>383736.23</v>
      </c>
      <c r="R45" s="44">
        <f t="shared" si="4"/>
        <v>4394998.07</v>
      </c>
      <c r="U45" s="54"/>
    </row>
    <row r="46" spans="1:18" ht="15">
      <c r="A46" s="10"/>
      <c r="B46" s="12"/>
      <c r="C46" s="63"/>
      <c r="D46" s="21"/>
      <c r="E46" s="21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43"/>
    </row>
    <row r="47" spans="1:18" ht="15">
      <c r="A47" s="10"/>
      <c r="B47" s="12"/>
      <c r="C47" s="62"/>
      <c r="D47" s="21"/>
      <c r="E47" s="21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43"/>
    </row>
    <row r="48" spans="1:18" ht="27.75" customHeight="1">
      <c r="A48" s="16"/>
      <c r="B48" s="4" t="s">
        <v>34</v>
      </c>
      <c r="C48" s="65">
        <f>+C11+C32+C45</f>
        <v>710320151</v>
      </c>
      <c r="D48" s="32">
        <f>+D11+D32+D45</f>
        <v>681451991.83</v>
      </c>
      <c r="E48" s="32">
        <f>+E45+E32+E11</f>
        <v>728455936</v>
      </c>
      <c r="F48" s="25">
        <f aca="true" t="shared" si="5" ref="F48:P48">+F11+F32+F45</f>
        <v>24999508.009999994</v>
      </c>
      <c r="G48" s="25">
        <f t="shared" si="5"/>
        <v>42936107.03</v>
      </c>
      <c r="H48" s="25">
        <f t="shared" si="5"/>
        <v>42919529.00000001</v>
      </c>
      <c r="I48" s="25">
        <f t="shared" si="5"/>
        <v>49628789.79000001</v>
      </c>
      <c r="J48" s="25">
        <f t="shared" si="5"/>
        <v>51960969.92999999</v>
      </c>
      <c r="K48" s="25">
        <f t="shared" si="5"/>
        <v>54251796.28</v>
      </c>
      <c r="L48" s="25">
        <f t="shared" si="5"/>
        <v>54559978.9</v>
      </c>
      <c r="M48" s="25">
        <f t="shared" si="5"/>
        <v>57817919.95</v>
      </c>
      <c r="N48" s="25">
        <f t="shared" si="5"/>
        <v>53443443.11000002</v>
      </c>
      <c r="O48" s="25">
        <f t="shared" si="5"/>
        <v>54468374.42</v>
      </c>
      <c r="P48" s="25">
        <f t="shared" si="5"/>
        <v>54596983.34</v>
      </c>
      <c r="Q48" s="25">
        <v>78425823.39</v>
      </c>
      <c r="R48" s="45">
        <f>SUM(F48:Q48)</f>
        <v>620009223.15</v>
      </c>
    </row>
    <row r="49" spans="1:18" ht="7.5" customHeight="1">
      <c r="A49" s="10"/>
      <c r="B49" s="12"/>
      <c r="C49" s="26"/>
      <c r="D49" s="27"/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43"/>
    </row>
    <row r="50" spans="1:18" s="17" customFormat="1" ht="28.5" customHeight="1">
      <c r="A50" s="16"/>
      <c r="B50" s="4" t="s">
        <v>32</v>
      </c>
      <c r="C50" s="28"/>
      <c r="D50" s="32"/>
      <c r="E50" s="72"/>
      <c r="F50" s="25">
        <f>39060515.22-12791601.54</f>
        <v>26268913.68</v>
      </c>
      <c r="G50" s="25">
        <v>35414175.12</v>
      </c>
      <c r="H50" s="25">
        <v>38049956.6</v>
      </c>
      <c r="I50" s="25">
        <v>37529050.42</v>
      </c>
      <c r="J50" s="25">
        <v>45430332.77</v>
      </c>
      <c r="K50" s="25">
        <v>46433991.59</v>
      </c>
      <c r="L50" s="25">
        <v>44445938.33</v>
      </c>
      <c r="M50" s="25">
        <v>42871617.31</v>
      </c>
      <c r="N50" s="25">
        <v>42185731.24</v>
      </c>
      <c r="O50" s="56">
        <v>43848147.3</v>
      </c>
      <c r="P50" s="25">
        <v>44339521.6</v>
      </c>
      <c r="Q50" s="25">
        <v>51597300.91</v>
      </c>
      <c r="R50" s="45">
        <f>SUM(F50:Q50)</f>
        <v>498414676.87</v>
      </c>
    </row>
    <row r="51" spans="1:18" ht="6.75" customHeight="1">
      <c r="A51" s="10"/>
      <c r="B51" s="12"/>
      <c r="C51" s="26"/>
      <c r="D51" s="27"/>
      <c r="E51" s="22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43"/>
    </row>
    <row r="52" spans="1:18" s="17" customFormat="1" ht="48" customHeight="1">
      <c r="A52" s="34"/>
      <c r="B52" s="35" t="s">
        <v>49</v>
      </c>
      <c r="C52" s="36"/>
      <c r="D52" s="37">
        <f>+D48+D50</f>
        <v>681451991.83</v>
      </c>
      <c r="E52" s="37">
        <f>+E48+E50</f>
        <v>728455936</v>
      </c>
      <c r="F52" s="39">
        <f aca="true" t="shared" si="6" ref="F52:P52">+F48+F50</f>
        <v>51268421.69</v>
      </c>
      <c r="G52" s="39">
        <f t="shared" si="6"/>
        <v>78350282.15</v>
      </c>
      <c r="H52" s="39">
        <f t="shared" si="6"/>
        <v>80969485.60000001</v>
      </c>
      <c r="I52" s="39">
        <f t="shared" si="6"/>
        <v>87157840.21000001</v>
      </c>
      <c r="J52" s="39">
        <f t="shared" si="6"/>
        <v>97391302.69999999</v>
      </c>
      <c r="K52" s="39">
        <f t="shared" si="6"/>
        <v>100685787.87</v>
      </c>
      <c r="L52" s="39">
        <f t="shared" si="6"/>
        <v>99005917.22999999</v>
      </c>
      <c r="M52" s="39">
        <f t="shared" si="6"/>
        <v>100689537.26</v>
      </c>
      <c r="N52" s="39">
        <f t="shared" si="6"/>
        <v>95629174.35000002</v>
      </c>
      <c r="O52" s="39">
        <f t="shared" si="6"/>
        <v>98316521.72</v>
      </c>
      <c r="P52" s="39">
        <f t="shared" si="6"/>
        <v>98936504.94</v>
      </c>
      <c r="Q52" s="39">
        <v>130023124.3</v>
      </c>
      <c r="R52" s="40">
        <f>SUM(F52:Q52)</f>
        <v>1118423900.02</v>
      </c>
    </row>
    <row r="53" spans="6:18" ht="15"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6:18" ht="15"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6:18" ht="15"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6:18" ht="15"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6:18" ht="15"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5">
      <c r="A58" s="6" t="s">
        <v>53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6:18" ht="15"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6:18" ht="15"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6:18" ht="15"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6:18" ht="15"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6:18" ht="15"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6:18" ht="15"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6:18" ht="15"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6:18" ht="15"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6:18" ht="15"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6:18" ht="15"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6:18" ht="15"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6:18" ht="15"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6:18" ht="15"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6:18" ht="15"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6:18" ht="15"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6:18" ht="15"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6:18" ht="15"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6:18" ht="15"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6:18" ht="15"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6:18" ht="15"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6:18" ht="15"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6:18" ht="15"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6:18" ht="15"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6:18" ht="15"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6:18" ht="15"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6:18" ht="15"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6:18" ht="15"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6:18" ht="15"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6:18" ht="15"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6:18" ht="15"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6:18" ht="15"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6:18" ht="15"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6:18" ht="15"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6:18" ht="15"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6:18" ht="15"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6:18" ht="15"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6:18" ht="15"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6:18" ht="15"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6:18" ht="15"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6:18" ht="15"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6:18" ht="15"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6:18" ht="15"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6:18" ht="15"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97"/>
  <sheetViews>
    <sheetView zoomScale="82" zoomScaleNormal="82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S43" sqref="S43"/>
    </sheetView>
  </sheetViews>
  <sheetFormatPr defaultColWidth="9.140625" defaultRowHeight="12.75"/>
  <cols>
    <col min="1" max="1" width="13.28125" style="6" customWidth="1"/>
    <col min="2" max="2" width="50.7109375" style="6" customWidth="1"/>
    <col min="3" max="3" width="22.28125" style="6" customWidth="1"/>
    <col min="4" max="5" width="20.28125" style="6" customWidth="1"/>
    <col min="6" max="6" width="17.57421875" style="6" customWidth="1"/>
    <col min="7" max="8" width="16.7109375" style="6" customWidth="1"/>
    <col min="9" max="9" width="17.140625" style="6" customWidth="1"/>
    <col min="10" max="10" width="16.7109375" style="6" customWidth="1"/>
    <col min="11" max="11" width="16.28125" style="6" customWidth="1"/>
    <col min="12" max="12" width="17.8515625" style="6" customWidth="1"/>
    <col min="13" max="16" width="15.421875" style="6" customWidth="1"/>
    <col min="17" max="17" width="18.28125" style="6" customWidth="1"/>
    <col min="18" max="18" width="18.28125" style="6" bestFit="1" customWidth="1"/>
    <col min="19" max="19" width="10.140625" style="6" customWidth="1"/>
    <col min="20" max="20" width="17.140625" style="6" customWidth="1"/>
    <col min="21" max="21" width="20.7109375" style="15" customWidth="1"/>
    <col min="22" max="16384" width="9.140625" style="6" customWidth="1"/>
  </cols>
  <sheetData>
    <row r="1" spans="1:45" ht="20.25" customHeight="1">
      <c r="A1" s="118" t="s">
        <v>127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"/>
      <c r="T1" s="11"/>
      <c r="U1" s="90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18" ht="16.5" customHeight="1">
      <c r="A2" s="119" t="s">
        <v>42</v>
      </c>
      <c r="B2" s="122" t="s">
        <v>52</v>
      </c>
      <c r="C2" s="125">
        <v>2019</v>
      </c>
      <c r="D2" s="126"/>
      <c r="E2" s="127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1:18" ht="20.25" customHeight="1">
      <c r="A3" s="120"/>
      <c r="B3" s="123"/>
      <c r="C3" s="130" t="s">
        <v>54</v>
      </c>
      <c r="D3" s="131" t="s">
        <v>56</v>
      </c>
      <c r="E3" s="130" t="s">
        <v>54</v>
      </c>
      <c r="F3" s="133" t="s">
        <v>128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/>
    </row>
    <row r="4" spans="1:18" ht="14.25" customHeight="1">
      <c r="A4" s="120"/>
      <c r="B4" s="123"/>
      <c r="C4" s="130"/>
      <c r="D4" s="132"/>
      <c r="E4" s="130"/>
      <c r="F4" s="48">
        <v>43831</v>
      </c>
      <c r="G4" s="48">
        <v>43862</v>
      </c>
      <c r="H4" s="48" t="s">
        <v>131</v>
      </c>
      <c r="I4" s="48">
        <v>43922</v>
      </c>
      <c r="J4" s="48" t="s">
        <v>132</v>
      </c>
      <c r="K4" s="48" t="s">
        <v>133</v>
      </c>
      <c r="L4" s="48" t="s">
        <v>134</v>
      </c>
      <c r="M4" s="48" t="s">
        <v>135</v>
      </c>
      <c r="N4" s="50" t="s">
        <v>136</v>
      </c>
      <c r="O4" s="48" t="s">
        <v>137</v>
      </c>
      <c r="P4" s="48" t="s">
        <v>138</v>
      </c>
      <c r="Q4" s="50" t="s">
        <v>139</v>
      </c>
      <c r="R4" s="49" t="s">
        <v>38</v>
      </c>
    </row>
    <row r="5" spans="1:18" ht="15">
      <c r="A5" s="121"/>
      <c r="B5" s="124"/>
      <c r="C5" s="46" t="s">
        <v>37</v>
      </c>
      <c r="D5" s="51" t="s">
        <v>37</v>
      </c>
      <c r="E5" s="47" t="s">
        <v>37</v>
      </c>
      <c r="F5" s="33" t="s">
        <v>37</v>
      </c>
      <c r="G5" s="47" t="s">
        <v>37</v>
      </c>
      <c r="H5" s="47" t="s">
        <v>37</v>
      </c>
      <c r="I5" s="47" t="s">
        <v>37</v>
      </c>
      <c r="J5" s="47" t="s">
        <v>37</v>
      </c>
      <c r="K5" s="47" t="s">
        <v>37</v>
      </c>
      <c r="L5" s="47" t="s">
        <v>37</v>
      </c>
      <c r="M5" s="47" t="s">
        <v>37</v>
      </c>
      <c r="N5" s="33" t="s">
        <v>37</v>
      </c>
      <c r="O5" s="47" t="s">
        <v>37</v>
      </c>
      <c r="P5" s="47" t="s">
        <v>37</v>
      </c>
      <c r="Q5" s="87"/>
      <c r="R5" s="47" t="s">
        <v>37</v>
      </c>
    </row>
    <row r="6" spans="1:18" ht="15">
      <c r="A6" s="7"/>
      <c r="B6" s="8"/>
      <c r="C6" s="64"/>
      <c r="D6" s="9"/>
      <c r="E6" s="58"/>
      <c r="F6" s="58"/>
      <c r="G6" s="58"/>
      <c r="H6" s="58"/>
      <c r="I6" s="58"/>
      <c r="J6" s="58"/>
      <c r="K6" s="58"/>
      <c r="L6" s="58"/>
      <c r="M6" s="86"/>
      <c r="N6" s="58"/>
      <c r="O6" s="58"/>
      <c r="P6" s="86"/>
      <c r="Q6" s="58"/>
      <c r="R6" s="41"/>
    </row>
    <row r="7" spans="1:20" ht="15">
      <c r="A7" s="13">
        <v>103100102</v>
      </c>
      <c r="B7" s="14" t="s">
        <v>0</v>
      </c>
      <c r="C7" s="30">
        <v>29321411</v>
      </c>
      <c r="D7" s="30">
        <v>31409529</v>
      </c>
      <c r="E7" s="30">
        <v>31950000</v>
      </c>
      <c r="F7" s="78">
        <v>2943391.75</v>
      </c>
      <c r="G7" s="81">
        <v>2335866.25</v>
      </c>
      <c r="H7" s="81">
        <v>2273594.7</v>
      </c>
      <c r="I7" s="81">
        <v>1873743.06</v>
      </c>
      <c r="J7" s="81">
        <v>2500681.28</v>
      </c>
      <c r="K7" s="81">
        <v>2140647.98</v>
      </c>
      <c r="L7" s="81">
        <v>2542228.37</v>
      </c>
      <c r="M7" s="81">
        <v>2107741.48</v>
      </c>
      <c r="N7" s="81">
        <v>2404838.51</v>
      </c>
      <c r="O7" s="81">
        <v>2398606.71</v>
      </c>
      <c r="P7" s="81">
        <v>3437740.78</v>
      </c>
      <c r="Q7" s="81">
        <f>4180816.18+300</f>
        <v>4181116.18</v>
      </c>
      <c r="R7" s="42">
        <f>SUM(F7:Q7)</f>
        <v>31140197.050000004</v>
      </c>
      <c r="T7" s="15"/>
    </row>
    <row r="8" spans="1:18" ht="15">
      <c r="A8" s="13">
        <v>103100103</v>
      </c>
      <c r="B8" s="14" t="s">
        <v>1</v>
      </c>
      <c r="C8" s="30">
        <v>51800</v>
      </c>
      <c r="D8" s="30">
        <v>72647</v>
      </c>
      <c r="E8" s="30">
        <v>76300</v>
      </c>
      <c r="F8" s="78">
        <v>0</v>
      </c>
      <c r="G8" s="81">
        <v>7018.94</v>
      </c>
      <c r="H8" s="81">
        <v>5213.76</v>
      </c>
      <c r="I8" s="81">
        <v>3532.34</v>
      </c>
      <c r="J8" s="81">
        <v>1458.01</v>
      </c>
      <c r="K8" s="81">
        <v>4584.05</v>
      </c>
      <c r="L8" s="81">
        <v>4992.11</v>
      </c>
      <c r="M8" s="81">
        <v>0</v>
      </c>
      <c r="N8" s="81">
        <v>8947.95</v>
      </c>
      <c r="O8" s="81">
        <v>3230.41</v>
      </c>
      <c r="P8" s="81">
        <v>4287</v>
      </c>
      <c r="Q8" s="81">
        <v>3775.19</v>
      </c>
      <c r="R8" s="42">
        <f>SUM(F8:Q8)</f>
        <v>47039.76000000001</v>
      </c>
    </row>
    <row r="9" spans="1:18" ht="15">
      <c r="A9" s="13">
        <v>103100104</v>
      </c>
      <c r="B9" s="14" t="s">
        <v>2</v>
      </c>
      <c r="C9" s="30">
        <v>46620</v>
      </c>
      <c r="D9" s="30">
        <v>4173</v>
      </c>
      <c r="E9" s="30">
        <v>4120</v>
      </c>
      <c r="F9" s="78">
        <v>1000</v>
      </c>
      <c r="G9" s="81">
        <v>2564.58</v>
      </c>
      <c r="H9" s="81">
        <v>0</v>
      </c>
      <c r="I9" s="81">
        <v>0</v>
      </c>
      <c r="J9" s="81">
        <v>0</v>
      </c>
      <c r="K9" s="81">
        <v>0</v>
      </c>
      <c r="L9" s="81">
        <v>500</v>
      </c>
      <c r="M9" s="81">
        <v>1134</v>
      </c>
      <c r="N9" s="81">
        <v>0</v>
      </c>
      <c r="O9" s="81">
        <v>234.68</v>
      </c>
      <c r="P9" s="81">
        <v>0</v>
      </c>
      <c r="Q9" s="81">
        <v>0</v>
      </c>
      <c r="R9" s="42">
        <f>SUM(F9:Q9)</f>
        <v>5433.26</v>
      </c>
    </row>
    <row r="10" spans="1:18" ht="15">
      <c r="A10" s="10"/>
      <c r="B10" s="12"/>
      <c r="C10" s="62"/>
      <c r="D10" s="21"/>
      <c r="E10" s="21"/>
      <c r="F10" s="21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43"/>
    </row>
    <row r="11" spans="1:18" ht="15.75">
      <c r="A11" s="16"/>
      <c r="B11" s="3" t="s">
        <v>30</v>
      </c>
      <c r="C11" s="60">
        <f>SUM(C7:C10)</f>
        <v>29419831</v>
      </c>
      <c r="D11" s="31">
        <f>SUM(D7:D10)</f>
        <v>31486349</v>
      </c>
      <c r="E11" s="31">
        <f>SUM(E7:E10)</f>
        <v>32030420</v>
      </c>
      <c r="F11" s="79">
        <f aca="true" t="shared" si="0" ref="F11:R11">SUM(F7:F9)</f>
        <v>2944391.75</v>
      </c>
      <c r="G11" s="82">
        <f t="shared" si="0"/>
        <v>2345449.77</v>
      </c>
      <c r="H11" s="82">
        <f t="shared" si="0"/>
        <v>2278808.46</v>
      </c>
      <c r="I11" s="82">
        <f t="shared" si="0"/>
        <v>1877275.4000000001</v>
      </c>
      <c r="J11" s="82">
        <f t="shared" si="0"/>
        <v>2502139.2899999996</v>
      </c>
      <c r="K11" s="82">
        <f t="shared" si="0"/>
        <v>2145232.03</v>
      </c>
      <c r="L11" s="82">
        <f t="shared" si="0"/>
        <v>2547720.48</v>
      </c>
      <c r="M11" s="82">
        <f t="shared" si="0"/>
        <v>2108875.48</v>
      </c>
      <c r="N11" s="82">
        <f t="shared" si="0"/>
        <v>2413786.46</v>
      </c>
      <c r="O11" s="82">
        <f t="shared" si="0"/>
        <v>2402071.8000000003</v>
      </c>
      <c r="P11" s="82">
        <f t="shared" si="0"/>
        <v>3442027.78</v>
      </c>
      <c r="Q11" s="82">
        <f t="shared" si="0"/>
        <v>4184891.37</v>
      </c>
      <c r="R11" s="44">
        <f t="shared" si="0"/>
        <v>31192670.070000008</v>
      </c>
    </row>
    <row r="12" spans="1:18" ht="15">
      <c r="A12" s="10"/>
      <c r="B12" s="12"/>
      <c r="C12" s="63"/>
      <c r="D12" s="21"/>
      <c r="E12" s="21"/>
      <c r="F12" s="21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43"/>
    </row>
    <row r="13" spans="1:20" ht="15">
      <c r="A13" s="13">
        <v>103100121</v>
      </c>
      <c r="B13" s="14" t="s">
        <v>3</v>
      </c>
      <c r="C13" s="30">
        <v>435000000</v>
      </c>
      <c r="D13" s="30">
        <v>364700109</v>
      </c>
      <c r="E13" s="30">
        <v>369980000</v>
      </c>
      <c r="F13" s="78">
        <v>260637.24</v>
      </c>
      <c r="G13" s="81">
        <v>28770701.93</v>
      </c>
      <c r="H13" s="81">
        <v>28009583.78</v>
      </c>
      <c r="I13" s="81">
        <v>22485180.78</v>
      </c>
      <c r="J13" s="81">
        <v>11845999.43</v>
      </c>
      <c r="K13" s="81">
        <v>23578859.47</v>
      </c>
      <c r="L13" s="81">
        <v>29947830.62</v>
      </c>
      <c r="M13" s="81">
        <v>33730801.89</v>
      </c>
      <c r="N13" s="81">
        <v>28989645.12</v>
      </c>
      <c r="O13" s="85">
        <v>33219128.15</v>
      </c>
      <c r="P13" s="81">
        <v>30534962.65</v>
      </c>
      <c r="Q13" s="88">
        <f>60182174.36-3532017.11</f>
        <v>56650157.25</v>
      </c>
      <c r="R13" s="42">
        <f aca="true" t="shared" si="1" ref="R13:R26">SUM(F13:Q13)</f>
        <v>328023488.31</v>
      </c>
      <c r="S13" s="15"/>
      <c r="T13" s="15"/>
    </row>
    <row r="14" spans="1:20" ht="15">
      <c r="A14" s="13">
        <v>103100122</v>
      </c>
      <c r="B14" s="14" t="s">
        <v>4</v>
      </c>
      <c r="C14" s="30">
        <v>198663360</v>
      </c>
      <c r="D14" s="30">
        <v>174910077</v>
      </c>
      <c r="E14" s="30">
        <v>180266381</v>
      </c>
      <c r="F14" s="78">
        <v>16436999.97</v>
      </c>
      <c r="G14" s="81">
        <v>8232657.35</v>
      </c>
      <c r="H14" s="81">
        <v>11112749.05</v>
      </c>
      <c r="I14" s="81">
        <v>9668654.74</v>
      </c>
      <c r="J14" s="81">
        <v>12977722.32</v>
      </c>
      <c r="K14" s="81">
        <v>12079178.75</v>
      </c>
      <c r="L14" s="85">
        <v>14162675.17</v>
      </c>
      <c r="M14" s="85">
        <v>14366044.62</v>
      </c>
      <c r="N14" s="81">
        <v>14292220.73</v>
      </c>
      <c r="O14" s="85">
        <v>15230301.74</v>
      </c>
      <c r="P14" s="85">
        <v>13768026.11</v>
      </c>
      <c r="Q14" s="88">
        <f>12343663.3+49.2</f>
        <v>12343712.5</v>
      </c>
      <c r="R14" s="42">
        <f t="shared" si="1"/>
        <v>154670943.05</v>
      </c>
      <c r="T14" s="15"/>
    </row>
    <row r="15" spans="1:18" ht="15">
      <c r="A15" s="13">
        <v>103100123</v>
      </c>
      <c r="B15" s="14" t="s">
        <v>5</v>
      </c>
      <c r="C15" s="30">
        <v>25710005</v>
      </c>
      <c r="D15" s="30">
        <v>24318444</v>
      </c>
      <c r="E15" s="30">
        <v>24668500</v>
      </c>
      <c r="F15" s="78">
        <v>1789570.13</v>
      </c>
      <c r="G15" s="81">
        <v>837507.03</v>
      </c>
      <c r="H15" s="81">
        <v>1402824.65</v>
      </c>
      <c r="I15" s="81">
        <v>761817.69</v>
      </c>
      <c r="J15" s="81">
        <v>814160.68</v>
      </c>
      <c r="K15" s="81">
        <v>1250197.68</v>
      </c>
      <c r="L15" s="81">
        <v>1687113.03</v>
      </c>
      <c r="M15" s="81">
        <v>1408903.31</v>
      </c>
      <c r="N15" s="81">
        <v>1462671.01</v>
      </c>
      <c r="O15" s="85">
        <v>1411261.45</v>
      </c>
      <c r="P15" s="81">
        <v>1615059.21</v>
      </c>
      <c r="Q15" s="88">
        <f>1943765.88+9.62</f>
        <v>1943775.5</v>
      </c>
      <c r="R15" s="42">
        <f t="shared" si="1"/>
        <v>16384861.369999997</v>
      </c>
    </row>
    <row r="16" spans="1:18" ht="15">
      <c r="A16" s="13">
        <v>103100124</v>
      </c>
      <c r="B16" s="14" t="s">
        <v>6</v>
      </c>
      <c r="C16" s="30">
        <v>15133949</v>
      </c>
      <c r="D16" s="30">
        <v>14331496</v>
      </c>
      <c r="E16" s="30">
        <v>14000000</v>
      </c>
      <c r="F16" s="78">
        <v>670123.32</v>
      </c>
      <c r="G16" s="81">
        <v>658405.06</v>
      </c>
      <c r="H16" s="81">
        <v>712112.75</v>
      </c>
      <c r="I16" s="81">
        <v>218585.93</v>
      </c>
      <c r="J16" s="81">
        <v>373858.13</v>
      </c>
      <c r="K16" s="81">
        <v>1258426.43</v>
      </c>
      <c r="L16" s="81">
        <v>1772546.02</v>
      </c>
      <c r="M16" s="81">
        <v>1689936.18</v>
      </c>
      <c r="N16" s="81">
        <v>1287526.87</v>
      </c>
      <c r="O16" s="85">
        <v>1165534.01</v>
      </c>
      <c r="P16" s="81">
        <v>932240.48</v>
      </c>
      <c r="Q16" s="88">
        <v>605660.75</v>
      </c>
      <c r="R16" s="42">
        <f t="shared" si="1"/>
        <v>11344955.930000002</v>
      </c>
    </row>
    <row r="17" spans="1:18" ht="15">
      <c r="A17" s="13">
        <v>103100132</v>
      </c>
      <c r="B17" s="14" t="s">
        <v>10</v>
      </c>
      <c r="C17" s="30">
        <v>2938031</v>
      </c>
      <c r="D17" s="30">
        <v>2945063</v>
      </c>
      <c r="E17" s="30">
        <v>3032048</v>
      </c>
      <c r="F17" s="78">
        <v>245896.29</v>
      </c>
      <c r="G17" s="81">
        <v>187623.74</v>
      </c>
      <c r="H17" s="81">
        <v>224170.36</v>
      </c>
      <c r="I17" s="81">
        <v>173702.95</v>
      </c>
      <c r="J17" s="81">
        <v>193876.02</v>
      </c>
      <c r="K17" s="81">
        <v>257355.8</v>
      </c>
      <c r="L17" s="81">
        <v>291848.3</v>
      </c>
      <c r="M17" s="81">
        <v>318211.87</v>
      </c>
      <c r="N17" s="81">
        <v>287370.37</v>
      </c>
      <c r="O17" s="81">
        <v>275390.34</v>
      </c>
      <c r="P17" s="81">
        <v>262390.57</v>
      </c>
      <c r="Q17" s="88">
        <v>256887.11</v>
      </c>
      <c r="R17" s="42">
        <f t="shared" si="1"/>
        <v>2974723.7199999997</v>
      </c>
    </row>
    <row r="18" spans="1:18" ht="15">
      <c r="A18" s="13">
        <v>103100135</v>
      </c>
      <c r="B18" s="14" t="s">
        <v>12</v>
      </c>
      <c r="C18" s="30">
        <v>42026</v>
      </c>
      <c r="D18" s="30">
        <v>33675</v>
      </c>
      <c r="E18" s="30">
        <v>39900</v>
      </c>
      <c r="F18" s="78">
        <v>5282.4</v>
      </c>
      <c r="G18" s="81">
        <v>1079.2</v>
      </c>
      <c r="H18" s="81">
        <v>3659.6</v>
      </c>
      <c r="I18" s="81">
        <v>3.6</v>
      </c>
      <c r="J18" s="81">
        <v>24.2</v>
      </c>
      <c r="K18" s="81">
        <v>0</v>
      </c>
      <c r="L18" s="81">
        <v>549.2</v>
      </c>
      <c r="M18" s="81">
        <v>709.8</v>
      </c>
      <c r="N18" s="81">
        <v>1964.6</v>
      </c>
      <c r="O18" s="81">
        <v>589.4</v>
      </c>
      <c r="P18" s="81">
        <v>7602</v>
      </c>
      <c r="Q18" s="88">
        <v>823.6</v>
      </c>
      <c r="R18" s="42">
        <f t="shared" si="1"/>
        <v>22287.6</v>
      </c>
    </row>
    <row r="19" spans="1:20" ht="15">
      <c r="A19" s="13">
        <v>103100139</v>
      </c>
      <c r="B19" s="14" t="s">
        <v>13</v>
      </c>
      <c r="C19" s="30">
        <v>267345</v>
      </c>
      <c r="D19" s="30">
        <v>364393</v>
      </c>
      <c r="E19" s="30">
        <v>361200</v>
      </c>
      <c r="F19" s="78">
        <v>36976.82</v>
      </c>
      <c r="G19" s="81">
        <v>12893.38</v>
      </c>
      <c r="H19" s="81">
        <v>23473.28</v>
      </c>
      <c r="I19" s="81">
        <v>26269.68</v>
      </c>
      <c r="J19" s="81">
        <v>68474.62</v>
      </c>
      <c r="K19" s="81">
        <v>26583.48</v>
      </c>
      <c r="L19" s="81">
        <v>30988.56</v>
      </c>
      <c r="M19" s="81">
        <v>35798.62</v>
      </c>
      <c r="N19" s="81">
        <v>27079.42</v>
      </c>
      <c r="O19" s="81">
        <v>77265.49</v>
      </c>
      <c r="P19" s="81">
        <v>20658.95</v>
      </c>
      <c r="Q19" s="88">
        <f>47886.34+3.37</f>
        <v>47889.71</v>
      </c>
      <c r="R19" s="42">
        <f t="shared" si="1"/>
        <v>434352.01</v>
      </c>
      <c r="T19" s="15"/>
    </row>
    <row r="20" spans="1:18" ht="15">
      <c r="A20" s="13">
        <v>103100141</v>
      </c>
      <c r="B20" s="14" t="s">
        <v>14</v>
      </c>
      <c r="C20" s="30">
        <v>13986000</v>
      </c>
      <c r="D20" s="30">
        <v>2144185</v>
      </c>
      <c r="E20" s="30">
        <v>0</v>
      </c>
      <c r="F20" s="78">
        <v>1931.07</v>
      </c>
      <c r="G20" s="81">
        <v>38334.66</v>
      </c>
      <c r="H20" s="81">
        <v>-536.4</v>
      </c>
      <c r="I20" s="81">
        <v>153.6</v>
      </c>
      <c r="J20" s="81">
        <v>525.93</v>
      </c>
      <c r="K20" s="81">
        <v>0</v>
      </c>
      <c r="L20" s="81">
        <v>142.67</v>
      </c>
      <c r="M20" s="81">
        <v>799</v>
      </c>
      <c r="N20" s="81">
        <v>642.27</v>
      </c>
      <c r="O20" s="85">
        <v>5155.79</v>
      </c>
      <c r="P20" s="81">
        <v>5225.19</v>
      </c>
      <c r="Q20" s="88">
        <v>904.79</v>
      </c>
      <c r="R20" s="42">
        <f t="shared" si="1"/>
        <v>53278.57</v>
      </c>
    </row>
    <row r="21" spans="1:18" ht="15">
      <c r="A21" s="13">
        <v>103100142</v>
      </c>
      <c r="B21" s="14" t="s">
        <v>15</v>
      </c>
      <c r="C21" s="30">
        <v>0</v>
      </c>
      <c r="D21" s="30">
        <v>28</v>
      </c>
      <c r="E21" s="30">
        <v>0</v>
      </c>
      <c r="F21" s="78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5">
        <v>0</v>
      </c>
      <c r="P21" s="81">
        <v>0</v>
      </c>
      <c r="Q21" s="81">
        <v>0</v>
      </c>
      <c r="R21" s="42">
        <f t="shared" si="1"/>
        <v>0</v>
      </c>
    </row>
    <row r="22" spans="1:18" ht="15">
      <c r="A22" s="13">
        <v>103100143</v>
      </c>
      <c r="B22" s="14" t="s">
        <v>16</v>
      </c>
      <c r="C22" s="30">
        <v>46620</v>
      </c>
      <c r="D22" s="30">
        <v>42</v>
      </c>
      <c r="E22" s="30">
        <v>0</v>
      </c>
      <c r="F22" s="78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5">
        <v>0</v>
      </c>
      <c r="P22" s="81">
        <v>128.14</v>
      </c>
      <c r="Q22" s="81">
        <v>0</v>
      </c>
      <c r="R22" s="42">
        <f t="shared" si="1"/>
        <v>128.14</v>
      </c>
    </row>
    <row r="23" spans="1:18" ht="15">
      <c r="A23" s="13">
        <v>103100144</v>
      </c>
      <c r="B23" s="14" t="s">
        <v>17</v>
      </c>
      <c r="C23" s="30">
        <v>88060</v>
      </c>
      <c r="D23" s="30">
        <v>25579</v>
      </c>
      <c r="E23" s="30">
        <v>0</v>
      </c>
      <c r="F23" s="78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5">
        <v>0</v>
      </c>
      <c r="P23" s="81">
        <v>0</v>
      </c>
      <c r="Q23" s="88">
        <v>0</v>
      </c>
      <c r="R23" s="42">
        <f t="shared" si="1"/>
        <v>0</v>
      </c>
    </row>
    <row r="24" spans="1:18" ht="15">
      <c r="A24" s="13">
        <v>103100145</v>
      </c>
      <c r="B24" s="14" t="s">
        <v>18</v>
      </c>
      <c r="C24" s="30">
        <v>570687</v>
      </c>
      <c r="D24" s="30">
        <v>51756</v>
      </c>
      <c r="E24" s="30">
        <v>0</v>
      </c>
      <c r="F24" s="78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938.62</v>
      </c>
      <c r="O24" s="85">
        <v>0</v>
      </c>
      <c r="P24" s="81">
        <v>0</v>
      </c>
      <c r="Q24" s="88">
        <v>0</v>
      </c>
      <c r="R24" s="42">
        <f t="shared" si="1"/>
        <v>938.62</v>
      </c>
    </row>
    <row r="25" spans="1:18" ht="15">
      <c r="A25" s="13">
        <v>103100146</v>
      </c>
      <c r="B25" s="14" t="s">
        <v>19</v>
      </c>
      <c r="C25" s="30">
        <v>0</v>
      </c>
      <c r="D25" s="30">
        <v>0</v>
      </c>
      <c r="E25" s="30">
        <f>+'2019'!R29</f>
        <v>0</v>
      </c>
      <c r="F25" s="78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5">
        <v>0</v>
      </c>
      <c r="P25" s="81">
        <v>0</v>
      </c>
      <c r="Q25" s="81">
        <v>0</v>
      </c>
      <c r="R25" s="42">
        <f t="shared" si="1"/>
        <v>0</v>
      </c>
    </row>
    <row r="26" spans="1:18" ht="15">
      <c r="A26" s="13">
        <v>103100147</v>
      </c>
      <c r="B26" s="14" t="s">
        <v>20</v>
      </c>
      <c r="C26" s="30">
        <v>1631700</v>
      </c>
      <c r="D26" s="30">
        <v>303030</v>
      </c>
      <c r="E26" s="30">
        <v>0</v>
      </c>
      <c r="F26" s="78">
        <v>49.46</v>
      </c>
      <c r="G26" s="81">
        <v>104.08</v>
      </c>
      <c r="H26" s="81">
        <v>0</v>
      </c>
      <c r="I26" s="81">
        <v>54.08</v>
      </c>
      <c r="J26" s="81">
        <v>27.28</v>
      </c>
      <c r="K26" s="81">
        <v>0</v>
      </c>
      <c r="L26" s="81">
        <v>46.72</v>
      </c>
      <c r="M26" s="81">
        <v>0</v>
      </c>
      <c r="N26" s="81">
        <v>48.93</v>
      </c>
      <c r="O26" s="85">
        <v>0</v>
      </c>
      <c r="P26" s="81">
        <v>35.92</v>
      </c>
      <c r="Q26" s="88">
        <v>0</v>
      </c>
      <c r="R26" s="42">
        <f t="shared" si="1"/>
        <v>366.47</v>
      </c>
    </row>
    <row r="27" spans="1:18" ht="15">
      <c r="A27" s="10"/>
      <c r="B27" s="12"/>
      <c r="C27" s="62"/>
      <c r="D27" s="21"/>
      <c r="E27" s="71"/>
      <c r="F27" s="21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43"/>
    </row>
    <row r="28" spans="1:18" ht="15.75">
      <c r="A28" s="16"/>
      <c r="B28" s="3" t="s">
        <v>31</v>
      </c>
      <c r="C28" s="60">
        <f>SUM(C13:C27)</f>
        <v>694077783</v>
      </c>
      <c r="D28" s="31">
        <f>SUM(D13:D27)</f>
        <v>584127877</v>
      </c>
      <c r="E28" s="31">
        <f>SUM(E13:E27)</f>
        <v>592348029</v>
      </c>
      <c r="F28" s="79">
        <f>SUM(F13:F26)</f>
        <v>19447466.7</v>
      </c>
      <c r="G28" s="82">
        <f>SUM(G13:G26)</f>
        <v>38739306.43000001</v>
      </c>
      <c r="H28" s="82">
        <f aca="true" t="shared" si="2" ref="H28:Q28">SUM(H13:H27)</f>
        <v>41488037.07</v>
      </c>
      <c r="I28" s="82">
        <f t="shared" si="2"/>
        <v>33334423.050000004</v>
      </c>
      <c r="J28" s="82">
        <f t="shared" si="2"/>
        <v>26274668.61</v>
      </c>
      <c r="K28" s="82">
        <f t="shared" si="2"/>
        <v>38450601.60999999</v>
      </c>
      <c r="L28" s="82">
        <f t="shared" si="2"/>
        <v>47893740.29000001</v>
      </c>
      <c r="M28" s="82">
        <f t="shared" si="2"/>
        <v>51551205.28999999</v>
      </c>
      <c r="N28" s="82">
        <f t="shared" si="2"/>
        <v>46350107.94</v>
      </c>
      <c r="O28" s="82">
        <f t="shared" si="2"/>
        <v>51384626.370000005</v>
      </c>
      <c r="P28" s="82">
        <f t="shared" si="2"/>
        <v>47146329.22</v>
      </c>
      <c r="Q28" s="82">
        <f t="shared" si="2"/>
        <v>71849811.21</v>
      </c>
      <c r="R28" s="44">
        <f>SUM(R13:R26)</f>
        <v>513910323.7900001</v>
      </c>
    </row>
    <row r="29" spans="1:18" ht="15">
      <c r="A29" s="10"/>
      <c r="B29" s="12"/>
      <c r="C29" s="63"/>
      <c r="D29" s="21"/>
      <c r="E29" s="61"/>
      <c r="F29" s="21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43"/>
    </row>
    <row r="30" spans="1:18" ht="15">
      <c r="A30" s="13">
        <v>103100217</v>
      </c>
      <c r="B30" s="14" t="s">
        <v>21</v>
      </c>
      <c r="C30" s="30">
        <v>849520</v>
      </c>
      <c r="D30" s="30">
        <v>774252</v>
      </c>
      <c r="E30" s="30">
        <v>752700</v>
      </c>
      <c r="F30" s="78">
        <v>510834.06</v>
      </c>
      <c r="G30" s="81">
        <v>4818.11</v>
      </c>
      <c r="H30" s="81">
        <v>45440.5</v>
      </c>
      <c r="I30" s="81">
        <v>11946.67</v>
      </c>
      <c r="J30" s="81">
        <v>4266.67</v>
      </c>
      <c r="K30" s="81">
        <v>39298.21</v>
      </c>
      <c r="L30" s="81">
        <v>6399.99</v>
      </c>
      <c r="M30" s="81">
        <v>4693.37</v>
      </c>
      <c r="N30" s="81">
        <v>7245.02</v>
      </c>
      <c r="O30" s="81">
        <v>426.67</v>
      </c>
      <c r="P30" s="81">
        <v>10240</v>
      </c>
      <c r="Q30" s="88">
        <v>27577.01</v>
      </c>
      <c r="R30" s="42">
        <f aca="true" t="shared" si="3" ref="R30:R39">SUM(F30:Q30)</f>
        <v>673186.28</v>
      </c>
    </row>
    <row r="31" spans="1:18" ht="15">
      <c r="A31" s="13">
        <v>103100235</v>
      </c>
      <c r="B31" s="14" t="s">
        <v>22</v>
      </c>
      <c r="C31" s="30">
        <v>65562</v>
      </c>
      <c r="D31" s="30">
        <v>68376</v>
      </c>
      <c r="E31" s="30">
        <v>59240</v>
      </c>
      <c r="F31" s="78">
        <v>33624.53</v>
      </c>
      <c r="G31" s="81">
        <v>4294.06</v>
      </c>
      <c r="H31" s="81">
        <v>328.79</v>
      </c>
      <c r="I31" s="81">
        <v>0</v>
      </c>
      <c r="J31" s="81">
        <v>264.54</v>
      </c>
      <c r="K31" s="81">
        <v>78.3</v>
      </c>
      <c r="L31" s="81">
        <v>146.64</v>
      </c>
      <c r="M31" s="81">
        <v>0</v>
      </c>
      <c r="N31" s="81">
        <v>0</v>
      </c>
      <c r="O31" s="81">
        <v>8.54</v>
      </c>
      <c r="P31" s="81">
        <v>456</v>
      </c>
      <c r="Q31" s="88">
        <v>26190.98</v>
      </c>
      <c r="R31" s="42">
        <f t="shared" si="3"/>
        <v>65392.380000000005</v>
      </c>
    </row>
    <row r="32" spans="1:18" ht="15">
      <c r="A32" s="13">
        <v>103100406</v>
      </c>
      <c r="B32" s="14" t="s">
        <v>23</v>
      </c>
      <c r="C32" s="30">
        <v>1388414</v>
      </c>
      <c r="D32" s="30">
        <v>1423626</v>
      </c>
      <c r="E32" s="30">
        <v>1257600</v>
      </c>
      <c r="F32" s="78">
        <v>93191.87</v>
      </c>
      <c r="G32" s="81">
        <v>118535.1</v>
      </c>
      <c r="H32" s="81">
        <v>77236.7</v>
      </c>
      <c r="I32" s="81">
        <v>88997.16</v>
      </c>
      <c r="J32" s="81">
        <v>53394.8</v>
      </c>
      <c r="K32" s="81">
        <v>69103.03</v>
      </c>
      <c r="L32" s="81">
        <v>86697.23</v>
      </c>
      <c r="M32" s="81">
        <v>76908.3</v>
      </c>
      <c r="N32" s="81">
        <v>105472.32</v>
      </c>
      <c r="O32" s="81">
        <v>81669.23</v>
      </c>
      <c r="P32" s="81">
        <v>77462.67</v>
      </c>
      <c r="Q32" s="88">
        <f>82391.9-60</f>
        <v>82331.9</v>
      </c>
      <c r="R32" s="42">
        <f t="shared" si="3"/>
        <v>1011000.31</v>
      </c>
    </row>
    <row r="33" spans="1:18" ht="15">
      <c r="A33" s="13">
        <v>103100468</v>
      </c>
      <c r="B33" s="14" t="s">
        <v>24</v>
      </c>
      <c r="C33" s="30">
        <v>2666</v>
      </c>
      <c r="D33" s="30">
        <v>2580</v>
      </c>
      <c r="E33" s="30">
        <v>2320</v>
      </c>
      <c r="F33" s="78">
        <v>174.42</v>
      </c>
      <c r="G33" s="81">
        <v>164.16</v>
      </c>
      <c r="H33" s="81">
        <v>338.58</v>
      </c>
      <c r="I33" s="81">
        <v>82.08</v>
      </c>
      <c r="J33" s="81">
        <v>271.89</v>
      </c>
      <c r="K33" s="81">
        <v>348.84</v>
      </c>
      <c r="L33" s="81">
        <v>307.8</v>
      </c>
      <c r="M33" s="81">
        <v>477.09</v>
      </c>
      <c r="N33" s="81">
        <v>461.7</v>
      </c>
      <c r="O33" s="81">
        <v>148.77</v>
      </c>
      <c r="P33" s="81">
        <v>66.69</v>
      </c>
      <c r="Q33" s="89">
        <v>128.25</v>
      </c>
      <c r="R33" s="42">
        <f t="shared" si="3"/>
        <v>2970.27</v>
      </c>
    </row>
    <row r="34" spans="1:18" ht="15">
      <c r="A34" s="13">
        <v>103100504</v>
      </c>
      <c r="B34" s="14" t="s">
        <v>25</v>
      </c>
      <c r="C34" s="30">
        <v>108780</v>
      </c>
      <c r="D34" s="30">
        <v>155992</v>
      </c>
      <c r="E34" s="30">
        <v>165000</v>
      </c>
      <c r="F34" s="78">
        <v>33879.64</v>
      </c>
      <c r="G34" s="81">
        <v>1425.52</v>
      </c>
      <c r="H34" s="81">
        <v>1286.73</v>
      </c>
      <c r="I34" s="81">
        <v>1053.52</v>
      </c>
      <c r="J34" s="81">
        <v>3805.86</v>
      </c>
      <c r="K34" s="81">
        <v>3050.92</v>
      </c>
      <c r="L34" s="85">
        <v>4102</v>
      </c>
      <c r="M34" s="81">
        <v>3019.2</v>
      </c>
      <c r="N34" s="81">
        <v>5676.34</v>
      </c>
      <c r="O34" s="81">
        <v>5007.06</v>
      </c>
      <c r="P34" s="81">
        <v>6702.5</v>
      </c>
      <c r="Q34" s="88">
        <v>2256.07</v>
      </c>
      <c r="R34" s="42">
        <f t="shared" si="3"/>
        <v>71265.36</v>
      </c>
    </row>
    <row r="35" spans="1:18" ht="15">
      <c r="A35" s="13">
        <v>103100552</v>
      </c>
      <c r="B35" s="14" t="s">
        <v>26</v>
      </c>
      <c r="C35" s="30">
        <v>290080</v>
      </c>
      <c r="D35" s="30">
        <v>345935</v>
      </c>
      <c r="E35" s="30">
        <v>440000</v>
      </c>
      <c r="F35" s="78">
        <v>25433.4</v>
      </c>
      <c r="G35" s="81">
        <v>26803.2</v>
      </c>
      <c r="H35" s="81">
        <v>17561.9</v>
      </c>
      <c r="I35" s="81">
        <v>11173.61</v>
      </c>
      <c r="J35" s="81">
        <v>90391.75</v>
      </c>
      <c r="K35" s="81">
        <v>21913.45</v>
      </c>
      <c r="L35" s="81">
        <v>18483.25</v>
      </c>
      <c r="M35" s="81">
        <v>20677.13</v>
      </c>
      <c r="N35" s="81">
        <v>21989.93</v>
      </c>
      <c r="O35" s="81">
        <v>-38031.41</v>
      </c>
      <c r="P35" s="81">
        <v>18738.42</v>
      </c>
      <c r="Q35" s="88">
        <v>45817.45</v>
      </c>
      <c r="R35" s="42">
        <f t="shared" si="3"/>
        <v>280952.08</v>
      </c>
    </row>
    <row r="36" spans="1:18" ht="15">
      <c r="A36" s="13">
        <v>103100577</v>
      </c>
      <c r="B36" s="14" t="s">
        <v>27</v>
      </c>
      <c r="C36" s="30">
        <v>647500</v>
      </c>
      <c r="D36" s="30">
        <v>951542</v>
      </c>
      <c r="E36" s="30">
        <v>900000</v>
      </c>
      <c r="F36" s="78">
        <v>128743.85</v>
      </c>
      <c r="G36" s="81">
        <v>99061.9</v>
      </c>
      <c r="H36" s="81">
        <v>58655.98</v>
      </c>
      <c r="I36" s="81">
        <v>20927.38</v>
      </c>
      <c r="J36" s="81">
        <v>39634.55</v>
      </c>
      <c r="K36" s="81">
        <v>72707.62</v>
      </c>
      <c r="L36" s="81">
        <v>83074.67</v>
      </c>
      <c r="M36" s="81">
        <v>56188.66</v>
      </c>
      <c r="N36" s="81">
        <v>70716.21</v>
      </c>
      <c r="O36" s="81">
        <v>159888.37</v>
      </c>
      <c r="P36" s="81">
        <v>44210</v>
      </c>
      <c r="Q36" s="88">
        <v>100755.1</v>
      </c>
      <c r="R36" s="42">
        <f t="shared" si="3"/>
        <v>934564.2899999999</v>
      </c>
    </row>
    <row r="37" spans="1:18" ht="15">
      <c r="A37" s="13">
        <v>103100604</v>
      </c>
      <c r="B37" s="14" t="s">
        <v>28</v>
      </c>
      <c r="C37" s="30">
        <v>0</v>
      </c>
      <c r="D37" s="30">
        <v>0</v>
      </c>
      <c r="E37" s="30">
        <v>207</v>
      </c>
      <c r="F37" s="78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42">
        <f t="shared" si="3"/>
        <v>0</v>
      </c>
    </row>
    <row r="38" spans="1:18" ht="15">
      <c r="A38" s="13">
        <v>103100688</v>
      </c>
      <c r="B38" s="14" t="s">
        <v>29</v>
      </c>
      <c r="C38" s="30">
        <v>1554000</v>
      </c>
      <c r="D38" s="30">
        <v>489870</v>
      </c>
      <c r="E38" s="30">
        <v>487000</v>
      </c>
      <c r="F38" s="78">
        <v>39937.43</v>
      </c>
      <c r="G38" s="81">
        <v>35459.75</v>
      </c>
      <c r="H38" s="81">
        <v>19448.24</v>
      </c>
      <c r="I38" s="81">
        <v>13810.44</v>
      </c>
      <c r="J38" s="81">
        <v>124485.63</v>
      </c>
      <c r="K38" s="81">
        <v>38110.75</v>
      </c>
      <c r="L38" s="81">
        <v>138257.49</v>
      </c>
      <c r="M38" s="81">
        <v>25450.74</v>
      </c>
      <c r="N38" s="81">
        <v>35377.69</v>
      </c>
      <c r="O38" s="81">
        <v>23211.64</v>
      </c>
      <c r="P38" s="81">
        <v>28307.8</v>
      </c>
      <c r="Q38" s="88">
        <v>43382.03</v>
      </c>
      <c r="R38" s="42">
        <f t="shared" si="3"/>
        <v>565239.63</v>
      </c>
    </row>
    <row r="39" spans="1:18" ht="15">
      <c r="A39" s="13">
        <v>603100049</v>
      </c>
      <c r="B39" s="14" t="s">
        <v>36</v>
      </c>
      <c r="C39" s="30">
        <v>51800</v>
      </c>
      <c r="D39" s="30">
        <v>182825</v>
      </c>
      <c r="E39" s="30">
        <v>130000</v>
      </c>
      <c r="F39" s="78">
        <v>2585.75</v>
      </c>
      <c r="G39" s="81">
        <v>900.98</v>
      </c>
      <c r="H39" s="81">
        <v>131245.65</v>
      </c>
      <c r="I39" s="81">
        <v>107.61</v>
      </c>
      <c r="J39" s="81">
        <v>2735.04</v>
      </c>
      <c r="K39" s="81">
        <v>3356.33</v>
      </c>
      <c r="L39" s="81">
        <v>3663.27</v>
      </c>
      <c r="M39" s="81">
        <v>3412.49</v>
      </c>
      <c r="N39" s="81">
        <v>2686.2</v>
      </c>
      <c r="O39" s="81">
        <v>5126.65</v>
      </c>
      <c r="P39" s="81">
        <v>7386.24</v>
      </c>
      <c r="Q39" s="88">
        <v>10162.62</v>
      </c>
      <c r="R39" s="42">
        <f t="shared" si="3"/>
        <v>173368.82999999996</v>
      </c>
    </row>
    <row r="40" spans="1:18" ht="15">
      <c r="A40" s="10"/>
      <c r="B40" s="12"/>
      <c r="C40" s="62"/>
      <c r="D40" s="21"/>
      <c r="E40" s="71"/>
      <c r="F40" s="21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43"/>
    </row>
    <row r="41" spans="1:18" ht="15.75">
      <c r="A41" s="16"/>
      <c r="B41" s="3" t="s">
        <v>33</v>
      </c>
      <c r="C41" s="60">
        <f>SUM(C30:C40)</f>
        <v>4958322</v>
      </c>
      <c r="D41" s="31">
        <f>SUM(D30:D40)</f>
        <v>4394998</v>
      </c>
      <c r="E41" s="31">
        <f>SUM(E30:E40)</f>
        <v>4194067</v>
      </c>
      <c r="F41" s="79">
        <f aca="true" t="shared" si="4" ref="F41:R41">SUM(F30:F39)</f>
        <v>868404.9500000001</v>
      </c>
      <c r="G41" s="82">
        <f t="shared" si="4"/>
        <v>291462.78</v>
      </c>
      <c r="H41" s="82">
        <f t="shared" si="4"/>
        <v>351543.06999999995</v>
      </c>
      <c r="I41" s="82">
        <f t="shared" si="4"/>
        <v>148098.47</v>
      </c>
      <c r="J41" s="82">
        <f t="shared" si="4"/>
        <v>319250.73</v>
      </c>
      <c r="K41" s="82">
        <f t="shared" si="4"/>
        <v>247967.44999999998</v>
      </c>
      <c r="L41" s="82">
        <f t="shared" si="4"/>
        <v>341132.34</v>
      </c>
      <c r="M41" s="82">
        <f t="shared" si="4"/>
        <v>190826.97999999998</v>
      </c>
      <c r="N41" s="82">
        <f t="shared" si="4"/>
        <v>249625.41000000003</v>
      </c>
      <c r="O41" s="82">
        <f t="shared" si="4"/>
        <v>237455.52</v>
      </c>
      <c r="P41" s="82">
        <f t="shared" si="4"/>
        <v>193570.31999999998</v>
      </c>
      <c r="Q41" s="82">
        <f t="shared" si="4"/>
        <v>338601.41000000003</v>
      </c>
      <c r="R41" s="44">
        <f t="shared" si="4"/>
        <v>3777939.43</v>
      </c>
    </row>
    <row r="42" spans="1:18" ht="15">
      <c r="A42" s="10"/>
      <c r="B42" s="12"/>
      <c r="C42" s="63"/>
      <c r="D42" s="21"/>
      <c r="E42" s="21"/>
      <c r="F42" s="21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43"/>
    </row>
    <row r="43" spans="1:18" ht="15">
      <c r="A43" s="10"/>
      <c r="B43" s="12"/>
      <c r="C43" s="62"/>
      <c r="D43" s="21"/>
      <c r="E43" s="21"/>
      <c r="F43" s="21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43"/>
    </row>
    <row r="44" spans="1:18" ht="27.75" customHeight="1">
      <c r="A44" s="16"/>
      <c r="B44" s="4" t="s">
        <v>34</v>
      </c>
      <c r="C44" s="65">
        <f>+C11+C28+C41</f>
        <v>728455936</v>
      </c>
      <c r="D44" s="32">
        <f>+D11+D28+D41</f>
        <v>620009224</v>
      </c>
      <c r="E44" s="32">
        <f>+E41+E28+E11</f>
        <v>628572516</v>
      </c>
      <c r="F44" s="80">
        <f aca="true" t="shared" si="5" ref="F44:P44">+F11+F28+F41</f>
        <v>23260263.4</v>
      </c>
      <c r="G44" s="83">
        <f t="shared" si="5"/>
        <v>41376218.98000001</v>
      </c>
      <c r="H44" s="83">
        <f t="shared" si="5"/>
        <v>44118388.6</v>
      </c>
      <c r="I44" s="83">
        <f t="shared" si="5"/>
        <v>35359796.92</v>
      </c>
      <c r="J44" s="83">
        <f t="shared" si="5"/>
        <v>29096058.63</v>
      </c>
      <c r="K44" s="83">
        <f t="shared" si="5"/>
        <v>40843801.089999996</v>
      </c>
      <c r="L44" s="83">
        <f t="shared" si="5"/>
        <v>50782593.11000001</v>
      </c>
      <c r="M44" s="83">
        <f t="shared" si="5"/>
        <v>53850907.749999985</v>
      </c>
      <c r="N44" s="83">
        <f t="shared" si="5"/>
        <v>49013519.809999995</v>
      </c>
      <c r="O44" s="83">
        <f t="shared" si="5"/>
        <v>54024153.690000005</v>
      </c>
      <c r="P44" s="83">
        <f t="shared" si="5"/>
        <v>50781927.32</v>
      </c>
      <c r="Q44" s="83">
        <f>Q11+Q28+Q41</f>
        <v>76373303.99</v>
      </c>
      <c r="R44" s="45">
        <f>SUM(F44:Q44)</f>
        <v>548880933.29</v>
      </c>
    </row>
    <row r="45" spans="1:18" ht="7.5" customHeight="1">
      <c r="A45" s="10"/>
      <c r="B45" s="12"/>
      <c r="C45" s="26"/>
      <c r="D45" s="27"/>
      <c r="E45" s="22"/>
      <c r="F45" s="21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43"/>
    </row>
    <row r="46" spans="1:21" s="17" customFormat="1" ht="28.5" customHeight="1">
      <c r="A46" s="16"/>
      <c r="B46" s="4" t="s">
        <v>32</v>
      </c>
      <c r="C46" s="28"/>
      <c r="D46" s="32"/>
      <c r="E46" s="72"/>
      <c r="F46" s="80">
        <v>34476855.08</v>
      </c>
      <c r="G46" s="83">
        <v>39998205.34</v>
      </c>
      <c r="H46" s="83">
        <v>36440565.11</v>
      </c>
      <c r="I46" s="83">
        <v>28793957.68</v>
      </c>
      <c r="J46" s="83">
        <v>26375873</v>
      </c>
      <c r="K46" s="83">
        <v>35923163.37</v>
      </c>
      <c r="L46" s="83">
        <v>38197869.96</v>
      </c>
      <c r="M46" s="83">
        <v>34951713.03</v>
      </c>
      <c r="N46" s="83">
        <v>35144945.84</v>
      </c>
      <c r="O46" s="56">
        <v>36831135.23</v>
      </c>
      <c r="P46" s="83">
        <v>37010827.59</v>
      </c>
      <c r="Q46" s="97">
        <v>50417732.68</v>
      </c>
      <c r="R46" s="45">
        <f>SUM(F46:Q46)</f>
        <v>434562843.91000015</v>
      </c>
      <c r="U46" s="91"/>
    </row>
    <row r="47" spans="1:18" ht="6.75" customHeight="1">
      <c r="A47" s="10"/>
      <c r="B47" s="12"/>
      <c r="C47" s="26"/>
      <c r="D47" s="27"/>
      <c r="E47" s="22"/>
      <c r="F47" s="21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43"/>
    </row>
    <row r="48" spans="1:21" s="17" customFormat="1" ht="48" customHeight="1">
      <c r="A48" s="34"/>
      <c r="B48" s="35" t="s">
        <v>49</v>
      </c>
      <c r="C48" s="36"/>
      <c r="D48" s="37">
        <f>+D44+D46</f>
        <v>620009224</v>
      </c>
      <c r="E48" s="37">
        <f>+E44+E46</f>
        <v>628572516</v>
      </c>
      <c r="F48" s="40">
        <f aca="true" t="shared" si="6" ref="F48:P48">+F44+F46</f>
        <v>57737118.48</v>
      </c>
      <c r="G48" s="84">
        <f t="shared" si="6"/>
        <v>81374424.32000002</v>
      </c>
      <c r="H48" s="84">
        <f t="shared" si="6"/>
        <v>80558953.71000001</v>
      </c>
      <c r="I48" s="84">
        <f t="shared" si="6"/>
        <v>64153754.6</v>
      </c>
      <c r="J48" s="84">
        <f t="shared" si="6"/>
        <v>55471931.629999995</v>
      </c>
      <c r="K48" s="84">
        <f t="shared" si="6"/>
        <v>76766964.46</v>
      </c>
      <c r="L48" s="84">
        <f t="shared" si="6"/>
        <v>88980463.07000001</v>
      </c>
      <c r="M48" s="84">
        <f t="shared" si="6"/>
        <v>88802620.77999999</v>
      </c>
      <c r="N48" s="84">
        <f t="shared" si="6"/>
        <v>84158465.65</v>
      </c>
      <c r="O48" s="84">
        <f t="shared" si="6"/>
        <v>90855288.92</v>
      </c>
      <c r="P48" s="84">
        <f t="shared" si="6"/>
        <v>87792754.91</v>
      </c>
      <c r="Q48" s="84">
        <f>Q44+Q46</f>
        <v>126791036.66999999</v>
      </c>
      <c r="R48" s="40">
        <f>SUM(F48:Q48)</f>
        <v>983443777.1999998</v>
      </c>
      <c r="U48" s="91"/>
    </row>
    <row r="49" spans="6:18" ht="15"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6:18" ht="15"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6:18" ht="15"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5">
      <c r="A52" s="6" t="s">
        <v>55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6:18" ht="15"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5">
      <c r="A54" s="6" t="s">
        <v>53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6:18" ht="15"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6:18" ht="15"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6:18" ht="15"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6:18" ht="15"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6:18" ht="15"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6:18" ht="15"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6:18" ht="15"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6:18" ht="15"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6:18" ht="15"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6:18" ht="15"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6:18" ht="15"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6:18" ht="15"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6:18" ht="15"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6:18" ht="15"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6:18" ht="15"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6:18" ht="15"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6:18" ht="15"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6:18" ht="15"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6:18" ht="15"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6:18" ht="15"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6:18" ht="15"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6:18" ht="15"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6:18" ht="15"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6:18" ht="15"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6:18" ht="15"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6:18" ht="15"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6:18" ht="15"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6:18" ht="15"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6:18" ht="15"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6:18" ht="15"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6:18" ht="15"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6:18" ht="15"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6:18" ht="15"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6:18" ht="15"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6:18" ht="15"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6:18" ht="15"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6:18" ht="15"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6:18" ht="15"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6:18" ht="15"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6:18" ht="15"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6:18" ht="15"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6:18" ht="15"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6:18" ht="15"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96"/>
  <sheetViews>
    <sheetView zoomScale="82" zoomScaleNormal="82" zoomScalePageLayoutView="0" workbookViewId="0" topLeftCell="A1">
      <pane xSplit="4" ySplit="2" topLeftCell="E1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43" sqref="E43"/>
    </sheetView>
  </sheetViews>
  <sheetFormatPr defaultColWidth="9.140625" defaultRowHeight="12.75"/>
  <cols>
    <col min="1" max="1" width="13.28125" style="6" customWidth="1"/>
    <col min="2" max="2" width="50.7109375" style="6" customWidth="1"/>
    <col min="3" max="3" width="22.28125" style="6" customWidth="1"/>
    <col min="4" max="5" width="20.28125" style="6" customWidth="1"/>
    <col min="6" max="6" width="17.57421875" style="6" customWidth="1"/>
    <col min="7" max="8" width="16.7109375" style="6" customWidth="1"/>
    <col min="9" max="9" width="17.140625" style="6" customWidth="1"/>
    <col min="10" max="10" width="16.7109375" style="6" customWidth="1"/>
    <col min="11" max="11" width="16.28125" style="6" customWidth="1"/>
    <col min="12" max="12" width="17.8515625" style="6" customWidth="1"/>
    <col min="13" max="13" width="17.00390625" style="6" customWidth="1"/>
    <col min="14" max="14" width="18.57421875" style="6" customWidth="1"/>
    <col min="15" max="16" width="15.421875" style="6" customWidth="1"/>
    <col min="17" max="17" width="18.28125" style="6" customWidth="1"/>
    <col min="18" max="18" width="18.28125" style="6" bestFit="1" customWidth="1"/>
    <col min="19" max="19" width="10.140625" style="6" customWidth="1"/>
    <col min="20" max="20" width="17.140625" style="6" customWidth="1"/>
    <col min="21" max="21" width="20.7109375" style="15" customWidth="1"/>
    <col min="22" max="16384" width="9.140625" style="6" customWidth="1"/>
  </cols>
  <sheetData>
    <row r="1" spans="1:45" ht="20.25" customHeight="1">
      <c r="A1" s="118" t="s">
        <v>146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"/>
      <c r="T1" s="11"/>
      <c r="U1" s="90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18" ht="16.5" customHeight="1">
      <c r="A2" s="119" t="s">
        <v>42</v>
      </c>
      <c r="B2" s="122" t="s">
        <v>52</v>
      </c>
      <c r="C2" s="125">
        <v>2020</v>
      </c>
      <c r="D2" s="126"/>
      <c r="E2" s="127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1:18" ht="20.25" customHeight="1">
      <c r="A3" s="120"/>
      <c r="B3" s="123"/>
      <c r="C3" s="130" t="s">
        <v>54</v>
      </c>
      <c r="D3" s="131" t="s">
        <v>56</v>
      </c>
      <c r="E3" s="130" t="s">
        <v>54</v>
      </c>
      <c r="F3" s="133" t="s">
        <v>147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/>
    </row>
    <row r="4" spans="1:18" ht="14.25" customHeight="1">
      <c r="A4" s="120"/>
      <c r="B4" s="123"/>
      <c r="C4" s="130"/>
      <c r="D4" s="132"/>
      <c r="E4" s="130"/>
      <c r="F4" s="48" t="s">
        <v>148</v>
      </c>
      <c r="G4" s="48" t="s">
        <v>149</v>
      </c>
      <c r="H4" s="48" t="s">
        <v>150</v>
      </c>
      <c r="I4" s="48" t="s">
        <v>151</v>
      </c>
      <c r="J4" s="48" t="s">
        <v>152</v>
      </c>
      <c r="K4" s="48" t="s">
        <v>153</v>
      </c>
      <c r="L4" s="48" t="s">
        <v>140</v>
      </c>
      <c r="M4" s="48" t="s">
        <v>145</v>
      </c>
      <c r="N4" s="50" t="s">
        <v>141</v>
      </c>
      <c r="O4" s="48" t="s">
        <v>142</v>
      </c>
      <c r="P4" s="48" t="s">
        <v>143</v>
      </c>
      <c r="Q4" s="50" t="s">
        <v>144</v>
      </c>
      <c r="R4" s="49" t="s">
        <v>38</v>
      </c>
    </row>
    <row r="5" spans="1:18" ht="15">
      <c r="A5" s="121"/>
      <c r="B5" s="124"/>
      <c r="C5" s="101" t="s">
        <v>37</v>
      </c>
      <c r="D5" s="102" t="s">
        <v>37</v>
      </c>
      <c r="E5" s="103" t="s">
        <v>37</v>
      </c>
      <c r="F5" s="104" t="s">
        <v>37</v>
      </c>
      <c r="G5" s="103" t="s">
        <v>37</v>
      </c>
      <c r="H5" s="103" t="s">
        <v>37</v>
      </c>
      <c r="I5" s="103" t="s">
        <v>37</v>
      </c>
      <c r="J5" s="103" t="s">
        <v>37</v>
      </c>
      <c r="K5" s="103" t="s">
        <v>37</v>
      </c>
      <c r="L5" s="103" t="s">
        <v>37</v>
      </c>
      <c r="M5" s="103" t="s">
        <v>37</v>
      </c>
      <c r="N5" s="104" t="s">
        <v>37</v>
      </c>
      <c r="O5" s="103" t="s">
        <v>37</v>
      </c>
      <c r="P5" s="103" t="s">
        <v>37</v>
      </c>
      <c r="Q5" s="87"/>
      <c r="R5" s="103" t="s">
        <v>37</v>
      </c>
    </row>
    <row r="6" spans="1:18" ht="15">
      <c r="A6" s="7"/>
      <c r="B6" s="8"/>
      <c r="C6" s="64"/>
      <c r="D6" s="9"/>
      <c r="E6" s="58"/>
      <c r="F6" s="58"/>
      <c r="G6" s="58"/>
      <c r="H6" s="58"/>
      <c r="I6" s="58"/>
      <c r="J6" s="58"/>
      <c r="K6" s="58"/>
      <c r="L6" s="58"/>
      <c r="M6" s="86"/>
      <c r="N6" s="58"/>
      <c r="O6" s="58"/>
      <c r="P6" s="86"/>
      <c r="Q6" s="58"/>
      <c r="R6" s="41"/>
    </row>
    <row r="7" spans="1:20" ht="15">
      <c r="A7" s="13">
        <v>103100102</v>
      </c>
      <c r="B7" s="14" t="s">
        <v>0</v>
      </c>
      <c r="C7" s="30">
        <v>31950000</v>
      </c>
      <c r="D7" s="30">
        <v>31140197.050000004</v>
      </c>
      <c r="E7" s="30">
        <v>31920000</v>
      </c>
      <c r="F7" s="78">
        <v>2873119.04</v>
      </c>
      <c r="G7" s="81">
        <v>2477058.15</v>
      </c>
      <c r="H7" s="81">
        <v>3025857.93</v>
      </c>
      <c r="I7" s="81">
        <v>3265434.76</v>
      </c>
      <c r="J7" s="81">
        <v>3948052.67</v>
      </c>
      <c r="K7" s="81">
        <v>4024959.13</v>
      </c>
      <c r="L7" s="81">
        <v>4031927.05</v>
      </c>
      <c r="M7" s="81">
        <v>3609817.24</v>
      </c>
      <c r="N7" s="81">
        <v>3864146.06</v>
      </c>
      <c r="O7" s="81">
        <v>3373501.16</v>
      </c>
      <c r="P7" s="81">
        <v>3433918.98</v>
      </c>
      <c r="Q7" s="81">
        <v>4232439.13</v>
      </c>
      <c r="R7" s="42">
        <f>SUM(F7:Q7)</f>
        <v>42160231.3</v>
      </c>
      <c r="T7" s="15"/>
    </row>
    <row r="8" spans="1:18" ht="15">
      <c r="A8" s="13">
        <v>103100103</v>
      </c>
      <c r="B8" s="14" t="s">
        <v>1</v>
      </c>
      <c r="C8" s="30">
        <v>76300</v>
      </c>
      <c r="D8" s="30">
        <v>47039.76000000001</v>
      </c>
      <c r="E8" s="30">
        <v>73000</v>
      </c>
      <c r="F8" s="78">
        <v>3833.65</v>
      </c>
      <c r="G8" s="81">
        <v>5171.71</v>
      </c>
      <c r="H8" s="81">
        <v>11734.13</v>
      </c>
      <c r="I8" s="81">
        <v>7105.29</v>
      </c>
      <c r="J8" s="81">
        <v>8899.93</v>
      </c>
      <c r="K8" s="81">
        <v>9264.7</v>
      </c>
      <c r="L8" s="81">
        <v>7993.99</v>
      </c>
      <c r="M8" s="81">
        <v>0</v>
      </c>
      <c r="N8" s="81">
        <v>0</v>
      </c>
      <c r="O8" s="81">
        <v>7327.21</v>
      </c>
      <c r="P8" s="81">
        <v>6030.08</v>
      </c>
      <c r="Q8" s="81">
        <v>24899.24</v>
      </c>
      <c r="R8" s="42">
        <f>SUM(F8:Q8)</f>
        <v>92259.93000000001</v>
      </c>
    </row>
    <row r="9" spans="1:18" ht="15">
      <c r="A9" s="13">
        <v>103100104</v>
      </c>
      <c r="B9" s="14" t="s">
        <v>2</v>
      </c>
      <c r="C9" s="30">
        <v>4120</v>
      </c>
      <c r="D9" s="30">
        <v>5433.26</v>
      </c>
      <c r="E9" s="30">
        <v>7000</v>
      </c>
      <c r="F9" s="78">
        <v>357.24</v>
      </c>
      <c r="G9" s="81">
        <v>2338.68</v>
      </c>
      <c r="H9" s="81">
        <v>275</v>
      </c>
      <c r="I9" s="81">
        <v>0</v>
      </c>
      <c r="J9" s="81">
        <v>0</v>
      </c>
      <c r="K9" s="81">
        <v>182.31</v>
      </c>
      <c r="L9" s="81">
        <v>0</v>
      </c>
      <c r="M9" s="81">
        <v>344.27</v>
      </c>
      <c r="N9" s="81">
        <v>0</v>
      </c>
      <c r="O9" s="81">
        <v>0</v>
      </c>
      <c r="P9" s="81">
        <v>0</v>
      </c>
      <c r="Q9" s="81">
        <v>0</v>
      </c>
      <c r="R9" s="42">
        <f>SUM(F9:Q9)</f>
        <v>3497.5</v>
      </c>
    </row>
    <row r="10" spans="1:18" ht="15">
      <c r="A10" s="10"/>
      <c r="B10" s="12"/>
      <c r="C10" s="62"/>
      <c r="D10" s="21"/>
      <c r="E10" s="21"/>
      <c r="F10" s="21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43"/>
    </row>
    <row r="11" spans="1:18" ht="15.75">
      <c r="A11" s="16"/>
      <c r="B11" s="3" t="s">
        <v>30</v>
      </c>
      <c r="C11" s="60">
        <f>SUM(C7:C10)</f>
        <v>32030420</v>
      </c>
      <c r="D11" s="31">
        <f>SUM(D7:D10)</f>
        <v>31192670.070000008</v>
      </c>
      <c r="E11" s="31">
        <f>SUM(E7:E10)</f>
        <v>32000000</v>
      </c>
      <c r="F11" s="79">
        <f aca="true" t="shared" si="0" ref="F11:R11">SUM(F7:F9)</f>
        <v>2877309.93</v>
      </c>
      <c r="G11" s="82">
        <f t="shared" si="0"/>
        <v>2484568.54</v>
      </c>
      <c r="H11" s="82">
        <f t="shared" si="0"/>
        <v>3037867.06</v>
      </c>
      <c r="I11" s="82">
        <f t="shared" si="0"/>
        <v>3272540.05</v>
      </c>
      <c r="J11" s="82">
        <f>SUM(J7:J10)</f>
        <v>3956952.6</v>
      </c>
      <c r="K11" s="82">
        <f>SUM(K7:K10)</f>
        <v>4034406.14</v>
      </c>
      <c r="L11" s="82">
        <f>SUM(L7:L10)</f>
        <v>4039921.04</v>
      </c>
      <c r="M11" s="82">
        <f>SUM(M7:M10)</f>
        <v>3610161.5100000002</v>
      </c>
      <c r="N11" s="82">
        <f>SUM(N7:N10)</f>
        <v>3864146.06</v>
      </c>
      <c r="O11" s="82">
        <f t="shared" si="0"/>
        <v>3380828.37</v>
      </c>
      <c r="P11" s="82">
        <f t="shared" si="0"/>
        <v>3439949.06</v>
      </c>
      <c r="Q11" s="82">
        <f>SUM(Q7:Q10)</f>
        <v>4257338.37</v>
      </c>
      <c r="R11" s="44">
        <f t="shared" si="0"/>
        <v>42255988.73</v>
      </c>
    </row>
    <row r="12" spans="1:18" ht="15">
      <c r="A12" s="10"/>
      <c r="B12" s="12"/>
      <c r="C12" s="63"/>
      <c r="D12" s="21"/>
      <c r="E12" s="21"/>
      <c r="F12" s="21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43"/>
    </row>
    <row r="13" spans="1:20" ht="15">
      <c r="A13" s="13">
        <v>103100121</v>
      </c>
      <c r="B13" s="14" t="s">
        <v>3</v>
      </c>
      <c r="C13" s="30">
        <v>369980000</v>
      </c>
      <c r="D13" s="30">
        <v>328023488.31</v>
      </c>
      <c r="E13" s="30">
        <v>290000000</v>
      </c>
      <c r="F13" s="78">
        <v>253636.45</v>
      </c>
      <c r="G13" s="81">
        <v>21394657.5</v>
      </c>
      <c r="H13" s="81">
        <v>24421498.82</v>
      </c>
      <c r="I13" s="81">
        <v>28466177.47</v>
      </c>
      <c r="J13" s="81">
        <v>29088019.98</v>
      </c>
      <c r="K13" s="81">
        <v>27154639.45</v>
      </c>
      <c r="L13" s="81">
        <v>33364000.09</v>
      </c>
      <c r="M13" s="81">
        <v>33177867.71</v>
      </c>
      <c r="N13" s="81">
        <v>30476840.13</v>
      </c>
      <c r="O13" s="85">
        <v>33536388.68</v>
      </c>
      <c r="P13" s="81">
        <v>30291190.56</v>
      </c>
      <c r="Q13" s="88">
        <v>60150964.13</v>
      </c>
      <c r="R13" s="42">
        <f aca="true" t="shared" si="1" ref="R13:R26">SUM(F13:Q13)</f>
        <v>351775880.96999997</v>
      </c>
      <c r="S13" s="15"/>
      <c r="T13" s="15"/>
    </row>
    <row r="14" spans="1:20" ht="15">
      <c r="A14" s="13">
        <v>103100122</v>
      </c>
      <c r="B14" s="14" t="s">
        <v>4</v>
      </c>
      <c r="C14" s="30">
        <v>180266381</v>
      </c>
      <c r="D14" s="30">
        <v>154670943.05</v>
      </c>
      <c r="E14" s="30">
        <v>172000000</v>
      </c>
      <c r="F14" s="78">
        <v>13350716.22</v>
      </c>
      <c r="G14" s="81">
        <v>8533904.58</v>
      </c>
      <c r="H14" s="81">
        <v>11662161.68</v>
      </c>
      <c r="I14" s="81">
        <v>12546771.85</v>
      </c>
      <c r="J14" s="81">
        <v>10932499.99</v>
      </c>
      <c r="K14" s="81">
        <v>12349837.83</v>
      </c>
      <c r="L14" s="85">
        <v>13505869.03</v>
      </c>
      <c r="M14" s="85">
        <v>13954090.53</v>
      </c>
      <c r="N14" s="81">
        <v>13198020.15</v>
      </c>
      <c r="O14" s="85">
        <v>13519176.62</v>
      </c>
      <c r="P14" s="85">
        <v>12388616.7</v>
      </c>
      <c r="Q14" s="88">
        <v>10786191.99</v>
      </c>
      <c r="R14" s="42">
        <f t="shared" si="1"/>
        <v>146727857.17000002</v>
      </c>
      <c r="T14" s="15"/>
    </row>
    <row r="15" spans="1:18" ht="15">
      <c r="A15" s="13">
        <v>103100123</v>
      </c>
      <c r="B15" s="14" t="s">
        <v>5</v>
      </c>
      <c r="C15" s="30">
        <v>24668500</v>
      </c>
      <c r="D15" s="30">
        <v>16384861.369999997</v>
      </c>
      <c r="E15" s="30">
        <v>23600000</v>
      </c>
      <c r="F15" s="78">
        <v>1026233.74</v>
      </c>
      <c r="G15" s="81">
        <v>702344.06</v>
      </c>
      <c r="H15" s="81">
        <v>879306.08</v>
      </c>
      <c r="I15" s="81">
        <v>1269971.47</v>
      </c>
      <c r="J15" s="81">
        <v>1512956.71</v>
      </c>
      <c r="K15" s="81">
        <v>1608467.96</v>
      </c>
      <c r="L15" s="81">
        <v>1578204.18</v>
      </c>
      <c r="M15" s="81">
        <v>1656574.96</v>
      </c>
      <c r="N15" s="81">
        <v>1949536.33</v>
      </c>
      <c r="O15" s="85">
        <v>1848362.12</v>
      </c>
      <c r="P15" s="81">
        <v>2319241.79</v>
      </c>
      <c r="Q15" s="88">
        <v>1866096.16</v>
      </c>
      <c r="R15" s="42">
        <f t="shared" si="1"/>
        <v>18217295.56</v>
      </c>
    </row>
    <row r="16" spans="1:18" ht="15">
      <c r="A16" s="13">
        <v>103100124</v>
      </c>
      <c r="B16" s="14" t="s">
        <v>6</v>
      </c>
      <c r="C16" s="30">
        <v>14000000</v>
      </c>
      <c r="D16" s="30">
        <v>11344955.930000002</v>
      </c>
      <c r="E16" s="30">
        <v>10500000</v>
      </c>
      <c r="F16" s="78">
        <v>538849.24</v>
      </c>
      <c r="G16" s="81">
        <v>390571.47</v>
      </c>
      <c r="H16" s="81">
        <v>532719.16</v>
      </c>
      <c r="I16" s="81">
        <v>999384.02</v>
      </c>
      <c r="J16" s="81">
        <v>1037583.93</v>
      </c>
      <c r="K16" s="81">
        <v>1318386.13</v>
      </c>
      <c r="L16" s="81">
        <v>1646184.71</v>
      </c>
      <c r="M16" s="81">
        <v>1501606.85</v>
      </c>
      <c r="N16" s="81">
        <v>1503260.61</v>
      </c>
      <c r="O16" s="85">
        <v>1295099.45</v>
      </c>
      <c r="P16" s="81">
        <v>1122115.8</v>
      </c>
      <c r="Q16" s="88">
        <v>776629.64</v>
      </c>
      <c r="R16" s="42">
        <f t="shared" si="1"/>
        <v>12662391.01</v>
      </c>
    </row>
    <row r="17" spans="1:18" ht="15">
      <c r="A17" s="13">
        <v>103100132</v>
      </c>
      <c r="B17" s="14" t="s">
        <v>10</v>
      </c>
      <c r="C17" s="30">
        <v>3032048</v>
      </c>
      <c r="D17" s="30">
        <v>2974723.7199999997</v>
      </c>
      <c r="E17" s="30">
        <v>2900000</v>
      </c>
      <c r="F17" s="78">
        <v>278870.38</v>
      </c>
      <c r="G17" s="81">
        <v>256534.84</v>
      </c>
      <c r="H17" s="81">
        <v>248326.29</v>
      </c>
      <c r="I17" s="81">
        <v>264632.1</v>
      </c>
      <c r="J17" s="81">
        <v>306244.07</v>
      </c>
      <c r="K17" s="81">
        <v>250999.73</v>
      </c>
      <c r="L17" s="81">
        <v>315825.98</v>
      </c>
      <c r="M17" s="81">
        <v>340798.41</v>
      </c>
      <c r="N17" s="81">
        <v>282014.41</v>
      </c>
      <c r="O17" s="81">
        <v>248949.8</v>
      </c>
      <c r="P17" s="81">
        <v>358155.74</v>
      </c>
      <c r="Q17" s="88">
        <v>315505.82</v>
      </c>
      <c r="R17" s="42">
        <f t="shared" si="1"/>
        <v>3466857.57</v>
      </c>
    </row>
    <row r="18" spans="1:18" ht="15">
      <c r="A18" s="13">
        <v>103100135</v>
      </c>
      <c r="B18" s="14" t="s">
        <v>12</v>
      </c>
      <c r="C18" s="30">
        <v>39900</v>
      </c>
      <c r="D18" s="30">
        <v>22287.6</v>
      </c>
      <c r="E18" s="30">
        <v>31000</v>
      </c>
      <c r="F18" s="78">
        <v>567</v>
      </c>
      <c r="G18" s="81">
        <v>2470.2</v>
      </c>
      <c r="H18" s="81">
        <v>1854.46</v>
      </c>
      <c r="I18" s="81">
        <v>3632.74</v>
      </c>
      <c r="J18" s="81">
        <v>3847.4</v>
      </c>
      <c r="K18" s="81">
        <v>4904.4</v>
      </c>
      <c r="L18" s="81">
        <v>3644.6</v>
      </c>
      <c r="M18" s="81">
        <v>489.87</v>
      </c>
      <c r="N18" s="81">
        <v>1949.6</v>
      </c>
      <c r="O18" s="81">
        <v>6223.4</v>
      </c>
      <c r="P18" s="81">
        <v>3355.8</v>
      </c>
      <c r="Q18" s="88">
        <v>1805.6</v>
      </c>
      <c r="R18" s="42">
        <f t="shared" si="1"/>
        <v>34745.06999999999</v>
      </c>
    </row>
    <row r="19" spans="1:20" ht="15">
      <c r="A19" s="13">
        <v>103100139</v>
      </c>
      <c r="B19" s="14" t="s">
        <v>13</v>
      </c>
      <c r="C19" s="30">
        <v>361200</v>
      </c>
      <c r="D19" s="30">
        <v>434352.01</v>
      </c>
      <c r="E19" s="30">
        <v>315000</v>
      </c>
      <c r="F19" s="78">
        <v>41831.37</v>
      </c>
      <c r="G19" s="81">
        <v>34608.39</v>
      </c>
      <c r="H19" s="81">
        <v>36110.08</v>
      </c>
      <c r="I19" s="81">
        <v>37483.39</v>
      </c>
      <c r="J19" s="81">
        <v>45040.14</v>
      </c>
      <c r="K19" s="81">
        <v>75611.67</v>
      </c>
      <c r="L19" s="81">
        <v>72469.88</v>
      </c>
      <c r="M19" s="81">
        <v>62826.65</v>
      </c>
      <c r="N19" s="81">
        <v>97045.7</v>
      </c>
      <c r="O19" s="81">
        <v>117562.95</v>
      </c>
      <c r="P19" s="81">
        <v>122887.27</v>
      </c>
      <c r="Q19" s="88">
        <v>175291.69</v>
      </c>
      <c r="R19" s="42">
        <f t="shared" si="1"/>
        <v>918769.1799999999</v>
      </c>
      <c r="T19" s="15"/>
    </row>
    <row r="20" spans="1:18" ht="15">
      <c r="A20" s="13">
        <v>103100141</v>
      </c>
      <c r="B20" s="14" t="s">
        <v>14</v>
      </c>
      <c r="C20" s="30">
        <v>0</v>
      </c>
      <c r="D20" s="30">
        <v>53278.57</v>
      </c>
      <c r="E20" s="30">
        <v>53000</v>
      </c>
      <c r="F20" s="78">
        <v>5159.03</v>
      </c>
      <c r="G20" s="81">
        <v>2596.79</v>
      </c>
      <c r="H20" s="81">
        <v>904.79</v>
      </c>
      <c r="I20" s="81">
        <v>1128.71</v>
      </c>
      <c r="J20" s="81">
        <v>904.79</v>
      </c>
      <c r="K20" s="81">
        <v>1063.19</v>
      </c>
      <c r="L20" s="81">
        <v>904.79</v>
      </c>
      <c r="M20" s="81">
        <v>904.79</v>
      </c>
      <c r="N20" s="81">
        <v>904.79</v>
      </c>
      <c r="O20" s="85">
        <v>904.79</v>
      </c>
      <c r="P20" s="81">
        <v>904.79</v>
      </c>
      <c r="Q20" s="88">
        <v>906.08</v>
      </c>
      <c r="R20" s="42">
        <f t="shared" si="1"/>
        <v>17187.330000000005</v>
      </c>
    </row>
    <row r="21" spans="1:18" ht="15">
      <c r="A21" s="13">
        <v>103100142</v>
      </c>
      <c r="B21" s="14" t="s">
        <v>15</v>
      </c>
      <c r="C21" s="30">
        <v>0</v>
      </c>
      <c r="D21" s="30">
        <v>0</v>
      </c>
      <c r="E21" s="30">
        <v>0</v>
      </c>
      <c r="F21" s="78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5">
        <v>0</v>
      </c>
      <c r="P21" s="81">
        <v>0</v>
      </c>
      <c r="Q21" s="81">
        <v>0</v>
      </c>
      <c r="R21" s="42">
        <f t="shared" si="1"/>
        <v>0</v>
      </c>
    </row>
    <row r="22" spans="1:18" ht="15">
      <c r="A22" s="13">
        <v>103100143</v>
      </c>
      <c r="B22" s="14" t="s">
        <v>16</v>
      </c>
      <c r="C22" s="30">
        <v>0</v>
      </c>
      <c r="D22" s="30">
        <v>128.14</v>
      </c>
      <c r="E22" s="30">
        <v>0</v>
      </c>
      <c r="F22" s="78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5">
        <v>0</v>
      </c>
      <c r="P22" s="81">
        <v>0</v>
      </c>
      <c r="Q22" s="81">
        <v>0</v>
      </c>
      <c r="R22" s="42">
        <f t="shared" si="1"/>
        <v>0</v>
      </c>
    </row>
    <row r="23" spans="1:18" ht="15">
      <c r="A23" s="13">
        <v>103100144</v>
      </c>
      <c r="B23" s="14" t="s">
        <v>17</v>
      </c>
      <c r="C23" s="30">
        <v>0</v>
      </c>
      <c r="D23" s="30">
        <v>0</v>
      </c>
      <c r="E23" s="30">
        <v>0</v>
      </c>
      <c r="F23" s="78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5">
        <v>0</v>
      </c>
      <c r="P23" s="81">
        <v>0</v>
      </c>
      <c r="Q23" s="88">
        <v>0</v>
      </c>
      <c r="R23" s="42">
        <f t="shared" si="1"/>
        <v>0</v>
      </c>
    </row>
    <row r="24" spans="1:18" ht="15">
      <c r="A24" s="13">
        <v>103100145</v>
      </c>
      <c r="B24" s="14" t="s">
        <v>18</v>
      </c>
      <c r="C24" s="30">
        <v>0</v>
      </c>
      <c r="D24" s="30">
        <v>938.62</v>
      </c>
      <c r="E24" s="30">
        <v>0</v>
      </c>
      <c r="F24" s="78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5">
        <v>23146.91</v>
      </c>
      <c r="P24" s="81">
        <v>0</v>
      </c>
      <c r="Q24" s="88">
        <v>0</v>
      </c>
      <c r="R24" s="42">
        <f t="shared" si="1"/>
        <v>23146.91</v>
      </c>
    </row>
    <row r="25" spans="1:18" ht="15">
      <c r="A25" s="13">
        <v>103100146</v>
      </c>
      <c r="B25" s="14" t="s">
        <v>19</v>
      </c>
      <c r="C25" s="30">
        <f>+'2019'!P29</f>
        <v>0</v>
      </c>
      <c r="D25" s="30">
        <v>0</v>
      </c>
      <c r="E25" s="30">
        <f>+'2019'!R29</f>
        <v>0</v>
      </c>
      <c r="F25" s="78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5">
        <v>0</v>
      </c>
      <c r="P25" s="81">
        <v>0</v>
      </c>
      <c r="Q25" s="81">
        <v>0</v>
      </c>
      <c r="R25" s="42">
        <f t="shared" si="1"/>
        <v>0</v>
      </c>
    </row>
    <row r="26" spans="1:18" ht="15">
      <c r="A26" s="13">
        <v>103100147</v>
      </c>
      <c r="B26" s="14" t="s">
        <v>20</v>
      </c>
      <c r="C26" s="30">
        <v>0</v>
      </c>
      <c r="D26" s="30">
        <v>366.47</v>
      </c>
      <c r="E26" s="30">
        <v>1000</v>
      </c>
      <c r="F26" s="78">
        <v>0</v>
      </c>
      <c r="G26" s="81">
        <v>0</v>
      </c>
      <c r="H26" s="81">
        <v>0</v>
      </c>
      <c r="I26" s="81">
        <v>49.76</v>
      </c>
      <c r="J26" s="81">
        <v>0</v>
      </c>
      <c r="K26" s="81">
        <v>31.96</v>
      </c>
      <c r="L26" s="81">
        <v>0</v>
      </c>
      <c r="M26" s="81">
        <v>0</v>
      </c>
      <c r="N26" s="81">
        <v>0</v>
      </c>
      <c r="O26" s="85">
        <v>26.58</v>
      </c>
      <c r="P26" s="81">
        <v>0</v>
      </c>
      <c r="Q26" s="88">
        <v>1.5</v>
      </c>
      <c r="R26" s="42">
        <f t="shared" si="1"/>
        <v>109.8</v>
      </c>
    </row>
    <row r="27" spans="1:18" ht="15">
      <c r="A27" s="10"/>
      <c r="B27" s="12"/>
      <c r="C27" s="62"/>
      <c r="D27" s="21"/>
      <c r="E27" s="71"/>
      <c r="F27" s="21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43"/>
    </row>
    <row r="28" spans="1:18" ht="15.75">
      <c r="A28" s="16"/>
      <c r="B28" s="3" t="s">
        <v>31</v>
      </c>
      <c r="C28" s="60">
        <f>SUM(C13:C27)</f>
        <v>592348029</v>
      </c>
      <c r="D28" s="31">
        <f>SUM(D13:D27)</f>
        <v>513910323.7900001</v>
      </c>
      <c r="E28" s="31">
        <f>SUM(E13:E27)</f>
        <v>499400000</v>
      </c>
      <c r="F28" s="79">
        <f>SUM(F13:F26)</f>
        <v>15495863.43</v>
      </c>
      <c r="G28" s="82">
        <f>SUM(G13:G26)</f>
        <v>31317687.829999994</v>
      </c>
      <c r="H28" s="82">
        <f aca="true" t="shared" si="2" ref="H28:P28">SUM(H13:H27)</f>
        <v>37782881.35999999</v>
      </c>
      <c r="I28" s="82">
        <f t="shared" si="2"/>
        <v>43589231.510000005</v>
      </c>
      <c r="J28" s="82">
        <f t="shared" si="2"/>
        <v>42927097.01</v>
      </c>
      <c r="K28" s="82">
        <f>SUM(K13:K27)</f>
        <v>42763942.32</v>
      </c>
      <c r="L28" s="82">
        <f t="shared" si="2"/>
        <v>50487103.26</v>
      </c>
      <c r="M28" s="82">
        <f t="shared" si="2"/>
        <v>50695159.769999996</v>
      </c>
      <c r="N28" s="82">
        <f t="shared" si="2"/>
        <v>47509571.72</v>
      </c>
      <c r="O28" s="82">
        <f t="shared" si="2"/>
        <v>50595841.29999999</v>
      </c>
      <c r="P28" s="82">
        <f t="shared" si="2"/>
        <v>46606468.449999996</v>
      </c>
      <c r="Q28" s="82">
        <f>SUM(Q13:Q27)</f>
        <v>74073392.60999998</v>
      </c>
      <c r="R28" s="44">
        <f>SUM(R13:R26)</f>
        <v>533844240.57</v>
      </c>
    </row>
    <row r="29" spans="1:18" ht="15">
      <c r="A29" s="10"/>
      <c r="B29" s="12"/>
      <c r="C29" s="63"/>
      <c r="D29" s="21"/>
      <c r="E29" s="61"/>
      <c r="F29" s="21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43"/>
    </row>
    <row r="30" spans="1:18" ht="15">
      <c r="A30" s="13">
        <v>103100217</v>
      </c>
      <c r="B30" s="14" t="s">
        <v>21</v>
      </c>
      <c r="C30" s="30">
        <v>752700</v>
      </c>
      <c r="D30" s="30">
        <v>673186.28</v>
      </c>
      <c r="E30" s="30">
        <v>750000</v>
      </c>
      <c r="F30" s="78">
        <v>473855.03</v>
      </c>
      <c r="G30" s="81">
        <v>32183.03</v>
      </c>
      <c r="H30" s="81">
        <v>0</v>
      </c>
      <c r="I30" s="81">
        <v>0</v>
      </c>
      <c r="J30" s="81">
        <v>1423</v>
      </c>
      <c r="K30" s="81">
        <v>0</v>
      </c>
      <c r="L30" s="81">
        <v>2550</v>
      </c>
      <c r="M30" s="81">
        <v>0</v>
      </c>
      <c r="N30" s="81">
        <v>0</v>
      </c>
      <c r="O30" s="81">
        <v>0</v>
      </c>
      <c r="P30" s="81">
        <v>2135.75</v>
      </c>
      <c r="Q30" s="88">
        <v>89011.01</v>
      </c>
      <c r="R30" s="42">
        <f aca="true" t="shared" si="3" ref="R30:R39">SUM(F30:Q30)</f>
        <v>601157.8200000001</v>
      </c>
    </row>
    <row r="31" spans="1:18" ht="15">
      <c r="A31" s="13">
        <v>103100235</v>
      </c>
      <c r="B31" s="14" t="s">
        <v>22</v>
      </c>
      <c r="C31" s="30">
        <v>59240</v>
      </c>
      <c r="D31" s="30">
        <v>65392.380000000005</v>
      </c>
      <c r="E31" s="30">
        <v>71000</v>
      </c>
      <c r="F31" s="78">
        <v>28089.7</v>
      </c>
      <c r="G31" s="81">
        <v>6400</v>
      </c>
      <c r="H31" s="81">
        <v>0</v>
      </c>
      <c r="I31" s="81">
        <v>800</v>
      </c>
      <c r="J31" s="81">
        <v>17.08</v>
      </c>
      <c r="K31" s="81">
        <v>0</v>
      </c>
      <c r="L31" s="81">
        <v>1141.76</v>
      </c>
      <c r="M31" s="81">
        <v>982.56</v>
      </c>
      <c r="N31" s="81">
        <v>93.98</v>
      </c>
      <c r="O31" s="81">
        <v>59.8</v>
      </c>
      <c r="P31" s="81">
        <v>341.44</v>
      </c>
      <c r="Q31" s="88">
        <v>20871.76</v>
      </c>
      <c r="R31" s="42">
        <f t="shared" si="3"/>
        <v>58798.08</v>
      </c>
    </row>
    <row r="32" spans="1:18" ht="15">
      <c r="A32" s="13">
        <v>103100406</v>
      </c>
      <c r="B32" s="14" t="s">
        <v>23</v>
      </c>
      <c r="C32" s="30">
        <v>1257600</v>
      </c>
      <c r="D32" s="30">
        <v>1011000.31</v>
      </c>
      <c r="E32" s="30">
        <v>1330000</v>
      </c>
      <c r="F32" s="78">
        <v>97362.5</v>
      </c>
      <c r="G32" s="81">
        <v>67742.96</v>
      </c>
      <c r="H32" s="81">
        <v>87533.21</v>
      </c>
      <c r="I32" s="81">
        <v>98092.55</v>
      </c>
      <c r="J32" s="81">
        <v>90596.03</v>
      </c>
      <c r="K32" s="81">
        <v>104724.33</v>
      </c>
      <c r="L32" s="81">
        <v>108309.93</v>
      </c>
      <c r="M32" s="81">
        <v>115489.12</v>
      </c>
      <c r="N32" s="81">
        <v>109355.98</v>
      </c>
      <c r="O32" s="81">
        <v>95945.82</v>
      </c>
      <c r="P32" s="81">
        <v>120200.86</v>
      </c>
      <c r="Q32" s="88">
        <v>107988.17</v>
      </c>
      <c r="R32" s="42">
        <f t="shared" si="3"/>
        <v>1203341.46</v>
      </c>
    </row>
    <row r="33" spans="1:18" ht="15">
      <c r="A33" s="13">
        <v>103100468</v>
      </c>
      <c r="B33" s="14" t="s">
        <v>24</v>
      </c>
      <c r="C33" s="30">
        <v>2320</v>
      </c>
      <c r="D33" s="30">
        <v>2970.27</v>
      </c>
      <c r="E33" s="30">
        <v>2700</v>
      </c>
      <c r="F33" s="78">
        <v>51.3</v>
      </c>
      <c r="G33" s="81">
        <v>133.38</v>
      </c>
      <c r="H33" s="81">
        <v>102.6</v>
      </c>
      <c r="I33" s="81">
        <v>92.34</v>
      </c>
      <c r="J33" s="81">
        <v>169.29</v>
      </c>
      <c r="K33" s="81">
        <v>117.99</v>
      </c>
      <c r="L33" s="81">
        <v>97.47</v>
      </c>
      <c r="M33" s="81">
        <v>123.12</v>
      </c>
      <c r="N33" s="81">
        <v>169.29</v>
      </c>
      <c r="O33" s="81">
        <v>62.43</v>
      </c>
      <c r="P33" s="81">
        <v>102.6</v>
      </c>
      <c r="Q33" s="89">
        <v>87.21</v>
      </c>
      <c r="R33" s="42">
        <f t="shared" si="3"/>
        <v>1309.02</v>
      </c>
    </row>
    <row r="34" spans="1:18" ht="15">
      <c r="A34" s="13">
        <v>103100504</v>
      </c>
      <c r="B34" s="14" t="s">
        <v>25</v>
      </c>
      <c r="C34" s="30">
        <v>165000</v>
      </c>
      <c r="D34" s="30">
        <v>71265.36</v>
      </c>
      <c r="E34" s="30">
        <v>110000</v>
      </c>
      <c r="F34" s="78">
        <v>3526.68</v>
      </c>
      <c r="G34" s="81">
        <v>3595.8</v>
      </c>
      <c r="H34" s="81">
        <v>4879.94</v>
      </c>
      <c r="I34" s="81">
        <v>3671.42</v>
      </c>
      <c r="J34" s="81">
        <v>11912.11</v>
      </c>
      <c r="K34" s="81">
        <v>9381</v>
      </c>
      <c r="L34" s="85">
        <v>5186.67</v>
      </c>
      <c r="M34" s="81">
        <v>4027.19</v>
      </c>
      <c r="N34" s="81">
        <v>6561.76</v>
      </c>
      <c r="O34" s="81">
        <v>25188.91</v>
      </c>
      <c r="P34" s="81">
        <v>6727.47</v>
      </c>
      <c r="Q34" s="88">
        <v>4634.54</v>
      </c>
      <c r="R34" s="42">
        <f t="shared" si="3"/>
        <v>89293.48999999999</v>
      </c>
    </row>
    <row r="35" spans="1:18" ht="15">
      <c r="A35" s="13">
        <v>103100552</v>
      </c>
      <c r="B35" s="14" t="s">
        <v>26</v>
      </c>
      <c r="C35" s="30">
        <v>440000</v>
      </c>
      <c r="D35" s="30">
        <v>280952.08</v>
      </c>
      <c r="E35" s="30">
        <v>414000</v>
      </c>
      <c r="F35" s="78">
        <v>16407.79</v>
      </c>
      <c r="G35" s="81">
        <v>21318.45</v>
      </c>
      <c r="H35" s="81">
        <v>25207.09</v>
      </c>
      <c r="I35" s="81">
        <v>26048.99</v>
      </c>
      <c r="J35" s="81">
        <v>15411.68</v>
      </c>
      <c r="K35" s="81">
        <v>21655.82</v>
      </c>
      <c r="L35" s="81">
        <v>26444.69</v>
      </c>
      <c r="M35" s="81">
        <v>28268.22</v>
      </c>
      <c r="N35" s="81">
        <v>25865.61</v>
      </c>
      <c r="O35" s="81">
        <v>26368.92</v>
      </c>
      <c r="P35" s="81">
        <v>23927.92</v>
      </c>
      <c r="Q35" s="88">
        <v>36015.07</v>
      </c>
      <c r="R35" s="42">
        <f t="shared" si="3"/>
        <v>292940.25</v>
      </c>
    </row>
    <row r="36" spans="1:18" ht="15">
      <c r="A36" s="13">
        <v>103100577</v>
      </c>
      <c r="B36" s="14" t="s">
        <v>27</v>
      </c>
      <c r="C36" s="30">
        <v>900000</v>
      </c>
      <c r="D36" s="30">
        <v>934564.2899999999</v>
      </c>
      <c r="E36" s="30">
        <v>887090</v>
      </c>
      <c r="F36" s="78">
        <v>91694.15</v>
      </c>
      <c r="G36" s="81">
        <v>37925.07</v>
      </c>
      <c r="H36" s="81">
        <v>63192.67</v>
      </c>
      <c r="I36" s="81">
        <v>68100.67</v>
      </c>
      <c r="J36" s="81">
        <v>43481.41</v>
      </c>
      <c r="K36" s="81">
        <v>57536</v>
      </c>
      <c r="L36" s="81">
        <v>60460.46</v>
      </c>
      <c r="M36" s="81">
        <v>147810.29</v>
      </c>
      <c r="N36" s="81">
        <v>79913.43</v>
      </c>
      <c r="O36" s="81">
        <v>75169.84</v>
      </c>
      <c r="P36" s="81">
        <v>82223.72</v>
      </c>
      <c r="Q36" s="88">
        <v>105738.83</v>
      </c>
      <c r="R36" s="42">
        <f t="shared" si="3"/>
        <v>913246.5399999998</v>
      </c>
    </row>
    <row r="37" spans="1:18" ht="15">
      <c r="A37" s="13">
        <v>103100604</v>
      </c>
      <c r="B37" s="14" t="s">
        <v>28</v>
      </c>
      <c r="C37" s="30">
        <v>207</v>
      </c>
      <c r="D37" s="30">
        <v>0</v>
      </c>
      <c r="E37" s="30">
        <v>0</v>
      </c>
      <c r="F37" s="78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42">
        <f t="shared" si="3"/>
        <v>0</v>
      </c>
    </row>
    <row r="38" spans="1:18" ht="15">
      <c r="A38" s="13">
        <v>103100688</v>
      </c>
      <c r="B38" s="14" t="s">
        <v>29</v>
      </c>
      <c r="C38" s="30">
        <v>487000</v>
      </c>
      <c r="D38" s="30">
        <v>565239.63</v>
      </c>
      <c r="E38" s="30">
        <v>470000</v>
      </c>
      <c r="F38" s="78">
        <v>37974.85</v>
      </c>
      <c r="G38" s="81">
        <v>37555.69</v>
      </c>
      <c r="H38" s="81">
        <v>39320.05</v>
      </c>
      <c r="I38" s="81">
        <v>34484.5</v>
      </c>
      <c r="J38" s="81">
        <v>44771.54</v>
      </c>
      <c r="K38" s="81">
        <v>65228.01</v>
      </c>
      <c r="L38" s="81">
        <v>40462.87</v>
      </c>
      <c r="M38" s="81">
        <v>35123.07</v>
      </c>
      <c r="N38" s="81">
        <v>47742.64</v>
      </c>
      <c r="O38" s="81">
        <v>38721.67</v>
      </c>
      <c r="P38" s="81">
        <v>43057.9</v>
      </c>
      <c r="Q38" s="88">
        <v>49642.67</v>
      </c>
      <c r="R38" s="42">
        <f t="shared" si="3"/>
        <v>514085.4600000001</v>
      </c>
    </row>
    <row r="39" spans="1:18" ht="15">
      <c r="A39" s="13">
        <v>603100049</v>
      </c>
      <c r="B39" s="14" t="s">
        <v>36</v>
      </c>
      <c r="C39" s="30">
        <v>130000</v>
      </c>
      <c r="D39" s="30">
        <v>173368.82999999996</v>
      </c>
      <c r="E39" s="30">
        <v>165000</v>
      </c>
      <c r="F39" s="78">
        <v>14852.4</v>
      </c>
      <c r="G39" s="81">
        <v>10238.32</v>
      </c>
      <c r="H39" s="81">
        <v>310.36</v>
      </c>
      <c r="I39" s="81">
        <v>32560.82</v>
      </c>
      <c r="J39" s="81">
        <v>1679.04</v>
      </c>
      <c r="K39" s="81">
        <v>7733.58</v>
      </c>
      <c r="L39" s="81">
        <v>4514.36</v>
      </c>
      <c r="M39" s="81">
        <v>3829.42</v>
      </c>
      <c r="N39" s="81">
        <v>3326.01</v>
      </c>
      <c r="O39" s="81">
        <v>6390.45</v>
      </c>
      <c r="P39" s="81">
        <v>4550.51</v>
      </c>
      <c r="Q39" s="88">
        <v>2651.36</v>
      </c>
      <c r="R39" s="42">
        <f t="shared" si="3"/>
        <v>92636.62999999999</v>
      </c>
    </row>
    <row r="40" spans="1:18" ht="15">
      <c r="A40" s="10"/>
      <c r="B40" s="12"/>
      <c r="C40" s="62"/>
      <c r="D40" s="21"/>
      <c r="E40" s="71"/>
      <c r="F40" s="21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43"/>
    </row>
    <row r="41" spans="1:18" ht="15.75">
      <c r="A41" s="16"/>
      <c r="B41" s="3" t="s">
        <v>33</v>
      </c>
      <c r="C41" s="60">
        <f aca="true" t="shared" si="4" ref="C41:Q41">SUM(C30:C40)</f>
        <v>4194067</v>
      </c>
      <c r="D41" s="31">
        <f t="shared" si="4"/>
        <v>3777939.43</v>
      </c>
      <c r="E41" s="31">
        <f t="shared" si="4"/>
        <v>4199790</v>
      </c>
      <c r="F41" s="79">
        <f t="shared" si="4"/>
        <v>763814.4000000001</v>
      </c>
      <c r="G41" s="82">
        <f t="shared" si="4"/>
        <v>217092.70000000004</v>
      </c>
      <c r="H41" s="82">
        <f t="shared" si="4"/>
        <v>220545.91999999998</v>
      </c>
      <c r="I41" s="82">
        <f t="shared" si="4"/>
        <v>263851.29</v>
      </c>
      <c r="J41" s="82">
        <f t="shared" si="4"/>
        <v>209461.18000000002</v>
      </c>
      <c r="K41" s="82">
        <f t="shared" si="4"/>
        <v>266376.73000000004</v>
      </c>
      <c r="L41" s="82">
        <f t="shared" si="4"/>
        <v>249168.20999999996</v>
      </c>
      <c r="M41" s="82">
        <f t="shared" si="4"/>
        <v>335652.99</v>
      </c>
      <c r="N41" s="82">
        <f t="shared" si="4"/>
        <v>273028.7</v>
      </c>
      <c r="O41" s="82">
        <f t="shared" si="4"/>
        <v>267907.84</v>
      </c>
      <c r="P41" s="82">
        <f t="shared" si="4"/>
        <v>283268.17000000004</v>
      </c>
      <c r="Q41" s="82">
        <f t="shared" si="4"/>
        <v>416640.62</v>
      </c>
      <c r="R41" s="44">
        <f>SUM(F41:Q41)</f>
        <v>3766808.75</v>
      </c>
    </row>
    <row r="42" spans="1:18" ht="15">
      <c r="A42" s="10"/>
      <c r="B42" s="12"/>
      <c r="C42" s="63"/>
      <c r="D42" s="21"/>
      <c r="E42" s="21"/>
      <c r="F42" s="21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43"/>
    </row>
    <row r="43" spans="1:18" ht="27.75" customHeight="1">
      <c r="A43" s="16"/>
      <c r="B43" s="4" t="s">
        <v>34</v>
      </c>
      <c r="C43" s="65">
        <f>+C11+C28+C41</f>
        <v>628572516</v>
      </c>
      <c r="D43" s="32">
        <f>+D11+D28+D41</f>
        <v>548880933.2900001</v>
      </c>
      <c r="E43" s="32">
        <f>+E41+E28+E11</f>
        <v>535599790</v>
      </c>
      <c r="F43" s="80">
        <f aca="true" t="shared" si="5" ref="F43:P43">+F11+F28+F41</f>
        <v>19136987.759999998</v>
      </c>
      <c r="G43" s="83">
        <f t="shared" si="5"/>
        <v>34019349.07</v>
      </c>
      <c r="H43" s="83">
        <f t="shared" si="5"/>
        <v>41041294.339999996</v>
      </c>
      <c r="I43" s="83">
        <f t="shared" si="5"/>
        <v>47125622.85</v>
      </c>
      <c r="J43" s="83">
        <f t="shared" si="5"/>
        <v>47093510.79</v>
      </c>
      <c r="K43" s="83">
        <f t="shared" si="5"/>
        <v>47064725.19</v>
      </c>
      <c r="L43" s="83">
        <f t="shared" si="5"/>
        <v>54776192.51</v>
      </c>
      <c r="M43" s="83">
        <f t="shared" si="5"/>
        <v>54640974.269999996</v>
      </c>
      <c r="N43" s="83">
        <f t="shared" si="5"/>
        <v>51646746.480000004</v>
      </c>
      <c r="O43" s="83">
        <f t="shared" si="5"/>
        <v>54244577.50999999</v>
      </c>
      <c r="P43" s="83">
        <f t="shared" si="5"/>
        <v>50329685.68</v>
      </c>
      <c r="Q43" s="83">
        <f>Q11+Q28+Q41</f>
        <v>78747371.6</v>
      </c>
      <c r="R43" s="45">
        <f>R11+R28+R41</f>
        <v>579867038.05</v>
      </c>
    </row>
    <row r="44" spans="1:18" ht="7.5" customHeight="1">
      <c r="A44" s="10"/>
      <c r="B44" s="12"/>
      <c r="C44" s="26"/>
      <c r="D44" s="27"/>
      <c r="E44" s="22"/>
      <c r="F44" s="21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43"/>
    </row>
    <row r="45" spans="1:21" s="17" customFormat="1" ht="28.5" customHeight="1">
      <c r="A45" s="16"/>
      <c r="B45" s="4" t="s">
        <v>32</v>
      </c>
      <c r="C45" s="83"/>
      <c r="D45" s="32"/>
      <c r="E45" s="72"/>
      <c r="F45" s="80">
        <v>35878650.25</v>
      </c>
      <c r="G45" s="83">
        <v>36312641.17</v>
      </c>
      <c r="H45" s="83">
        <v>39875832.14</v>
      </c>
      <c r="I45" s="83">
        <v>40822187.88</v>
      </c>
      <c r="J45" s="83">
        <v>41088316.32</v>
      </c>
      <c r="K45" s="83">
        <v>47187919.18</v>
      </c>
      <c r="L45" s="83">
        <v>49288810.09</v>
      </c>
      <c r="M45" s="83">
        <v>46306740.95</v>
      </c>
      <c r="N45" s="83">
        <v>48592220</v>
      </c>
      <c r="O45" s="56">
        <v>45351102.42</v>
      </c>
      <c r="P45" s="83">
        <v>47548449.05</v>
      </c>
      <c r="Q45" s="83">
        <v>71198804.5</v>
      </c>
      <c r="R45" s="45">
        <f>SUM(F45:Q45)</f>
        <v>549451673.95</v>
      </c>
      <c r="U45" s="91"/>
    </row>
    <row r="46" spans="1:18" ht="6.75" customHeight="1">
      <c r="A46" s="10"/>
      <c r="B46" s="12"/>
      <c r="C46" s="98"/>
      <c r="D46" s="27"/>
      <c r="E46" s="22"/>
      <c r="F46" s="21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43"/>
    </row>
    <row r="47" spans="1:21" s="17" customFormat="1" ht="48" customHeight="1">
      <c r="A47" s="34"/>
      <c r="B47" s="35" t="s">
        <v>49</v>
      </c>
      <c r="C47" s="99"/>
      <c r="D47" s="37">
        <f>+D43+D45</f>
        <v>548880933.2900001</v>
      </c>
      <c r="E47" s="37">
        <f>+E43+E45</f>
        <v>535599790</v>
      </c>
      <c r="F47" s="40">
        <f aca="true" t="shared" si="6" ref="F47:P47">+F43+F45</f>
        <v>55015638.01</v>
      </c>
      <c r="G47" s="84">
        <f t="shared" si="6"/>
        <v>70331990.24000001</v>
      </c>
      <c r="H47" s="84">
        <f t="shared" si="6"/>
        <v>80917126.47999999</v>
      </c>
      <c r="I47" s="84">
        <f t="shared" si="6"/>
        <v>87947810.73</v>
      </c>
      <c r="J47" s="84">
        <f t="shared" si="6"/>
        <v>88181827.11</v>
      </c>
      <c r="K47" s="84">
        <f t="shared" si="6"/>
        <v>94252644.37</v>
      </c>
      <c r="L47" s="84">
        <f t="shared" si="6"/>
        <v>104065002.6</v>
      </c>
      <c r="M47" s="84">
        <f t="shared" si="6"/>
        <v>100947715.22</v>
      </c>
      <c r="N47" s="84">
        <f t="shared" si="6"/>
        <v>100238966.48</v>
      </c>
      <c r="O47" s="84">
        <f t="shared" si="6"/>
        <v>99595679.92999999</v>
      </c>
      <c r="P47" s="84">
        <f t="shared" si="6"/>
        <v>97878134.72999999</v>
      </c>
      <c r="Q47" s="84">
        <f>Q43+Q45</f>
        <v>149946176.1</v>
      </c>
      <c r="R47" s="40">
        <f>SUM(F47:Q47)</f>
        <v>1129318712</v>
      </c>
      <c r="U47" s="91"/>
    </row>
    <row r="48" spans="6:18" ht="15"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6:18" ht="15"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6:18" ht="15"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5">
      <c r="A51" s="6" t="s">
        <v>55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6:18" ht="15"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5">
      <c r="A53" s="6" t="s">
        <v>53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6:18" ht="15"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6:18" ht="15"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6:18" ht="15"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6:18" ht="15"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6:18" ht="15"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6:18" ht="15"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6:18" ht="15"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6:18" ht="15"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6:18" ht="15"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6:18" ht="15"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6:18" ht="15"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6:18" ht="15"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6:18" ht="15"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6:18" ht="15"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6:18" ht="15"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6:18" ht="15"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6:18" ht="15"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6:18" ht="15"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6:18" ht="15"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6:18" ht="15"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6:18" ht="15"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6:18" ht="15"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6:18" ht="15"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6:18" ht="15"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6:18" ht="15"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6:18" ht="15"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6:18" ht="15"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6:18" ht="15"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6:18" ht="15"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6:18" ht="15"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6:18" ht="15"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6:18" ht="15"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6:18" ht="15"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6:18" ht="15"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6:18" ht="15"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6:18" ht="15"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6:18" ht="15"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6:18" ht="15"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6:18" ht="15"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6:18" ht="15"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6:18" ht="15"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6:18" ht="15"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6:18" ht="15"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0" r:id="rId1"/>
  <ignoredErrors>
    <ignoredError sqref="Q1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S96"/>
  <sheetViews>
    <sheetView zoomScale="82" zoomScaleNormal="82" zoomScalePageLayoutView="0" workbookViewId="0" topLeftCell="A1">
      <pane xSplit="4" ySplit="2" topLeftCell="N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R13" sqref="R13"/>
    </sheetView>
  </sheetViews>
  <sheetFormatPr defaultColWidth="9.140625" defaultRowHeight="12.75"/>
  <cols>
    <col min="1" max="1" width="13.28125" style="6" customWidth="1"/>
    <col min="2" max="2" width="50.7109375" style="6" customWidth="1"/>
    <col min="3" max="3" width="22.28125" style="6" customWidth="1"/>
    <col min="4" max="5" width="20.28125" style="6" customWidth="1"/>
    <col min="6" max="6" width="17.57421875" style="6" customWidth="1"/>
    <col min="7" max="8" width="16.7109375" style="6" customWidth="1"/>
    <col min="9" max="9" width="17.140625" style="6" customWidth="1"/>
    <col min="10" max="10" width="16.7109375" style="6" customWidth="1"/>
    <col min="11" max="11" width="16.28125" style="6" customWidth="1"/>
    <col min="12" max="12" width="17.8515625" style="6" customWidth="1"/>
    <col min="13" max="13" width="17.00390625" style="6" customWidth="1"/>
    <col min="14" max="15" width="18.57421875" style="6" customWidth="1"/>
    <col min="16" max="17" width="18.28125" style="6" customWidth="1"/>
    <col min="18" max="18" width="18.28125" style="6" bestFit="1" customWidth="1"/>
    <col min="19" max="19" width="10.140625" style="6" customWidth="1"/>
    <col min="20" max="20" width="17.140625" style="6" customWidth="1"/>
    <col min="21" max="21" width="20.7109375" style="15" customWidth="1"/>
    <col min="22" max="16384" width="9.140625" style="6" customWidth="1"/>
  </cols>
  <sheetData>
    <row r="1" spans="1:45" ht="20.25" customHeight="1">
      <c r="A1" s="118" t="s">
        <v>154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"/>
      <c r="T1" s="11"/>
      <c r="U1" s="90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18" ht="16.5" customHeight="1">
      <c r="A2" s="119" t="s">
        <v>42</v>
      </c>
      <c r="B2" s="122" t="s">
        <v>52</v>
      </c>
      <c r="C2" s="125">
        <v>2021</v>
      </c>
      <c r="D2" s="126"/>
      <c r="E2" s="127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1:18" ht="20.25" customHeight="1">
      <c r="A3" s="120"/>
      <c r="B3" s="123"/>
      <c r="C3" s="130" t="s">
        <v>54</v>
      </c>
      <c r="D3" s="131" t="s">
        <v>56</v>
      </c>
      <c r="E3" s="130" t="s">
        <v>54</v>
      </c>
      <c r="F3" s="133" t="s">
        <v>147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/>
    </row>
    <row r="4" spans="1:18" ht="14.25" customHeight="1">
      <c r="A4" s="120"/>
      <c r="B4" s="123"/>
      <c r="C4" s="130"/>
      <c r="D4" s="132"/>
      <c r="E4" s="130"/>
      <c r="F4" s="48" t="s">
        <v>155</v>
      </c>
      <c r="G4" s="48" t="s">
        <v>156</v>
      </c>
      <c r="H4" s="48" t="s">
        <v>157</v>
      </c>
      <c r="I4" s="48" t="s">
        <v>158</v>
      </c>
      <c r="J4" s="48" t="s">
        <v>159</v>
      </c>
      <c r="K4" s="48" t="s">
        <v>160</v>
      </c>
      <c r="L4" s="48" t="s">
        <v>161</v>
      </c>
      <c r="M4" s="48" t="s">
        <v>162</v>
      </c>
      <c r="N4" s="50" t="s">
        <v>163</v>
      </c>
      <c r="O4" s="48" t="s">
        <v>164</v>
      </c>
      <c r="P4" s="48" t="s">
        <v>165</v>
      </c>
      <c r="Q4" s="50" t="s">
        <v>166</v>
      </c>
      <c r="R4" s="49" t="s">
        <v>38</v>
      </c>
    </row>
    <row r="5" spans="1:18" ht="15">
      <c r="A5" s="121"/>
      <c r="B5" s="124"/>
      <c r="C5" s="101" t="s">
        <v>37</v>
      </c>
      <c r="D5" s="102" t="s">
        <v>37</v>
      </c>
      <c r="E5" s="103" t="s">
        <v>37</v>
      </c>
      <c r="F5" s="104" t="s">
        <v>37</v>
      </c>
      <c r="G5" s="103" t="s">
        <v>37</v>
      </c>
      <c r="H5" s="103" t="s">
        <v>37</v>
      </c>
      <c r="I5" s="103" t="s">
        <v>37</v>
      </c>
      <c r="J5" s="103" t="s">
        <v>37</v>
      </c>
      <c r="K5" s="103" t="s">
        <v>37</v>
      </c>
      <c r="L5" s="103" t="s">
        <v>37</v>
      </c>
      <c r="M5" s="103" t="s">
        <v>37</v>
      </c>
      <c r="N5" s="104" t="s">
        <v>37</v>
      </c>
      <c r="O5" s="103" t="s">
        <v>37</v>
      </c>
      <c r="P5" s="103" t="s">
        <v>37</v>
      </c>
      <c r="Q5" s="87"/>
      <c r="R5" s="103" t="s">
        <v>37</v>
      </c>
    </row>
    <row r="6" spans="1:18" ht="15">
      <c r="A6" s="7"/>
      <c r="B6" s="8"/>
      <c r="C6" s="64"/>
      <c r="D6" s="9"/>
      <c r="E6" s="58"/>
      <c r="F6" s="58"/>
      <c r="G6" s="58"/>
      <c r="H6" s="58"/>
      <c r="I6" s="58"/>
      <c r="J6" s="58"/>
      <c r="K6" s="58"/>
      <c r="L6" s="58"/>
      <c r="M6" s="86"/>
      <c r="N6" s="58"/>
      <c r="O6" s="58"/>
      <c r="P6" s="86"/>
      <c r="Q6" s="58"/>
      <c r="R6" s="41"/>
    </row>
    <row r="7" spans="1:20" ht="15">
      <c r="A7" s="13">
        <v>103100102</v>
      </c>
      <c r="B7" s="14" t="s">
        <v>0</v>
      </c>
      <c r="C7" s="30">
        <v>31920000</v>
      </c>
      <c r="D7" s="30">
        <v>42160231.3</v>
      </c>
      <c r="E7" s="30">
        <v>32500000</v>
      </c>
      <c r="F7" s="78">
        <v>3232502.71</v>
      </c>
      <c r="G7" s="81">
        <v>3433392.88</v>
      </c>
      <c r="H7" s="81">
        <v>4611457.14</v>
      </c>
      <c r="I7" s="81">
        <v>3791002.4</v>
      </c>
      <c r="J7" s="81">
        <v>5608276.45</v>
      </c>
      <c r="K7" s="81">
        <v>4963149.05</v>
      </c>
      <c r="L7" s="81">
        <v>5182128.77</v>
      </c>
      <c r="M7" s="81">
        <v>4770409.31</v>
      </c>
      <c r="N7" s="81">
        <v>4929649.4</v>
      </c>
      <c r="O7" s="81">
        <v>4074369.31</v>
      </c>
      <c r="P7" s="81">
        <v>3979889.07</v>
      </c>
      <c r="Q7" s="81">
        <v>4059551.78</v>
      </c>
      <c r="R7" s="42">
        <f>SUM(F7:Q7)</f>
        <v>52635778.27</v>
      </c>
      <c r="T7" s="15"/>
    </row>
    <row r="8" spans="1:18" ht="15">
      <c r="A8" s="13">
        <v>103100103</v>
      </c>
      <c r="B8" s="14" t="s">
        <v>1</v>
      </c>
      <c r="C8" s="30">
        <v>73000</v>
      </c>
      <c r="D8" s="30">
        <v>92259.93000000001</v>
      </c>
      <c r="E8" s="30">
        <v>76400</v>
      </c>
      <c r="F8" s="78">
        <v>0</v>
      </c>
      <c r="G8" s="81">
        <v>8404.64</v>
      </c>
      <c r="H8" s="81">
        <v>0</v>
      </c>
      <c r="I8" s="81">
        <v>8848.26</v>
      </c>
      <c r="J8" s="81">
        <v>8808.78</v>
      </c>
      <c r="K8" s="81">
        <v>8940.33</v>
      </c>
      <c r="L8" s="81">
        <v>9619.76</v>
      </c>
      <c r="M8" s="81">
        <v>0</v>
      </c>
      <c r="N8" s="81">
        <v>8978.29</v>
      </c>
      <c r="O8" s="81">
        <v>22601.84</v>
      </c>
      <c r="P8" s="81">
        <v>9428.99</v>
      </c>
      <c r="Q8" s="81">
        <v>20630.94</v>
      </c>
      <c r="R8" s="42">
        <f>SUM(F8:Q8)</f>
        <v>106261.83000000002</v>
      </c>
    </row>
    <row r="9" spans="1:18" ht="15">
      <c r="A9" s="13">
        <v>103100104</v>
      </c>
      <c r="B9" s="14" t="s">
        <v>2</v>
      </c>
      <c r="C9" s="30">
        <v>7000</v>
      </c>
      <c r="D9" s="30">
        <v>3497.5</v>
      </c>
      <c r="E9" s="30">
        <v>5600</v>
      </c>
      <c r="F9" s="78">
        <v>4145.97</v>
      </c>
      <c r="G9" s="81">
        <v>0</v>
      </c>
      <c r="H9" s="81">
        <v>0</v>
      </c>
      <c r="I9" s="81">
        <v>290</v>
      </c>
      <c r="J9" s="81">
        <v>0</v>
      </c>
      <c r="K9" s="81">
        <v>0</v>
      </c>
      <c r="L9" s="81">
        <v>440</v>
      </c>
      <c r="M9" s="81">
        <v>0</v>
      </c>
      <c r="N9" s="81">
        <v>0</v>
      </c>
      <c r="O9" s="81">
        <v>97.5</v>
      </c>
      <c r="P9" s="81">
        <v>0</v>
      </c>
      <c r="Q9" s="81">
        <v>0</v>
      </c>
      <c r="R9" s="42">
        <f>SUM(F9:Q9)</f>
        <v>4973.47</v>
      </c>
    </row>
    <row r="10" spans="1:18" ht="15">
      <c r="A10" s="10"/>
      <c r="B10" s="12"/>
      <c r="C10" s="62"/>
      <c r="D10" s="21"/>
      <c r="E10" s="21"/>
      <c r="F10" s="21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43"/>
    </row>
    <row r="11" spans="1:18" ht="15.75">
      <c r="A11" s="16"/>
      <c r="B11" s="3" t="s">
        <v>30</v>
      </c>
      <c r="C11" s="60">
        <f>SUM(C7:C10)</f>
        <v>32000000</v>
      </c>
      <c r="D11" s="31">
        <f>SUM(D7:D10)</f>
        <v>42255988.73</v>
      </c>
      <c r="E11" s="31">
        <f>SUM(E7:E10)</f>
        <v>32582000</v>
      </c>
      <c r="F11" s="79">
        <f aca="true" t="shared" si="0" ref="F11:R11">SUM(F7:F9)</f>
        <v>3236648.68</v>
      </c>
      <c r="G11" s="82">
        <f t="shared" si="0"/>
        <v>3441797.52</v>
      </c>
      <c r="H11" s="82">
        <f t="shared" si="0"/>
        <v>4611457.14</v>
      </c>
      <c r="I11" s="82">
        <f t="shared" si="0"/>
        <v>3800140.6599999997</v>
      </c>
      <c r="J11" s="82">
        <f>SUM(J7:J10)</f>
        <v>5617085.23</v>
      </c>
      <c r="K11" s="82">
        <f>SUM(K7:K10)</f>
        <v>4972089.38</v>
      </c>
      <c r="L11" s="82">
        <f>SUM(L7:L10)</f>
        <v>5192188.529999999</v>
      </c>
      <c r="M11" s="82">
        <f>SUM(M7:M10)</f>
        <v>4770409.31</v>
      </c>
      <c r="N11" s="82">
        <f>SUM(N7:N10)</f>
        <v>4938627.69</v>
      </c>
      <c r="O11" s="82">
        <f t="shared" si="0"/>
        <v>4097068.65</v>
      </c>
      <c r="P11" s="82">
        <f t="shared" si="0"/>
        <v>3989318.06</v>
      </c>
      <c r="Q11" s="82">
        <f>SUM(Q7:Q10)</f>
        <v>4080182.7199999997</v>
      </c>
      <c r="R11" s="44">
        <f t="shared" si="0"/>
        <v>52747013.57</v>
      </c>
    </row>
    <row r="12" spans="1:18" ht="15">
      <c r="A12" s="10"/>
      <c r="B12" s="12"/>
      <c r="C12" s="63"/>
      <c r="D12" s="21"/>
      <c r="E12" s="21"/>
      <c r="F12" s="21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43"/>
    </row>
    <row r="13" spans="1:20" ht="15">
      <c r="A13" s="13">
        <v>103100121</v>
      </c>
      <c r="B13" s="14" t="s">
        <v>3</v>
      </c>
      <c r="C13" s="30">
        <v>290000000</v>
      </c>
      <c r="D13" s="30">
        <v>351775880.96999997</v>
      </c>
      <c r="E13" s="30">
        <v>353600000</v>
      </c>
      <c r="F13" s="78">
        <v>461052.41</v>
      </c>
      <c r="G13" s="81">
        <v>25376224.5</v>
      </c>
      <c r="H13" s="81">
        <v>26566003.25</v>
      </c>
      <c r="I13" s="81">
        <v>18108744.53</v>
      </c>
      <c r="J13" s="81">
        <v>28664772.88</v>
      </c>
      <c r="K13" s="81">
        <v>25086642.16</v>
      </c>
      <c r="L13" s="81">
        <v>25417997.01</v>
      </c>
      <c r="M13" s="81">
        <v>24433946.39</v>
      </c>
      <c r="N13" s="81">
        <v>24119968.49</v>
      </c>
      <c r="O13" s="85">
        <v>26458775.07</v>
      </c>
      <c r="P13" s="81">
        <v>24489235.69</v>
      </c>
      <c r="Q13" s="88">
        <v>48783763.37</v>
      </c>
      <c r="R13" s="42">
        <f aca="true" t="shared" si="1" ref="R13:R26">SUM(F13:Q13)</f>
        <v>297967125.75</v>
      </c>
      <c r="S13" s="15"/>
      <c r="T13" s="15"/>
    </row>
    <row r="14" spans="1:20" ht="15">
      <c r="A14" s="13">
        <v>103100122</v>
      </c>
      <c r="B14" s="14" t="s">
        <v>4</v>
      </c>
      <c r="C14" s="30">
        <v>172000000</v>
      </c>
      <c r="D14" s="30">
        <v>146727857.17000002</v>
      </c>
      <c r="E14" s="30">
        <v>158800000</v>
      </c>
      <c r="F14" s="78">
        <v>10590387.45</v>
      </c>
      <c r="G14" s="81">
        <v>8296779.26</v>
      </c>
      <c r="H14" s="81">
        <v>9821304.13</v>
      </c>
      <c r="I14" s="81">
        <v>11538269.83</v>
      </c>
      <c r="J14" s="81">
        <v>11720671.2</v>
      </c>
      <c r="K14" s="81">
        <v>14389401.12</v>
      </c>
      <c r="L14" s="85">
        <v>12816185.83</v>
      </c>
      <c r="M14" s="85">
        <v>13290639.8</v>
      </c>
      <c r="N14" s="81">
        <v>13014779.74</v>
      </c>
      <c r="O14" s="85">
        <v>12307537.41</v>
      </c>
      <c r="P14" s="85">
        <v>11522504.76</v>
      </c>
      <c r="Q14" s="88">
        <v>10260033.45</v>
      </c>
      <c r="R14" s="42">
        <f t="shared" si="1"/>
        <v>139568493.98</v>
      </c>
      <c r="T14" s="15"/>
    </row>
    <row r="15" spans="1:18" ht="15">
      <c r="A15" s="13">
        <v>103100123</v>
      </c>
      <c r="B15" s="14" t="s">
        <v>5</v>
      </c>
      <c r="C15" s="30">
        <v>23600000</v>
      </c>
      <c r="D15" s="30">
        <v>18217295.56</v>
      </c>
      <c r="E15" s="30">
        <v>17300000</v>
      </c>
      <c r="F15" s="78">
        <v>1639637.54</v>
      </c>
      <c r="G15" s="81">
        <v>770163.76</v>
      </c>
      <c r="H15" s="81">
        <v>1572552.3</v>
      </c>
      <c r="I15" s="81">
        <v>1696484.35</v>
      </c>
      <c r="J15" s="81">
        <v>2613764.99</v>
      </c>
      <c r="K15" s="81">
        <v>2415602.5</v>
      </c>
      <c r="L15" s="81">
        <v>3096513.03</v>
      </c>
      <c r="M15" s="81">
        <v>2068854.5</v>
      </c>
      <c r="N15" s="81">
        <v>1986566.08</v>
      </c>
      <c r="O15" s="85">
        <v>2497889.95</v>
      </c>
      <c r="P15" s="81">
        <v>2339479.93</v>
      </c>
      <c r="Q15" s="88">
        <v>2361511.32</v>
      </c>
      <c r="R15" s="42">
        <f t="shared" si="1"/>
        <v>25059020.249999996</v>
      </c>
    </row>
    <row r="16" spans="1:18" ht="15">
      <c r="A16" s="13">
        <v>103100124</v>
      </c>
      <c r="B16" s="14" t="s">
        <v>6</v>
      </c>
      <c r="C16" s="30">
        <v>10500000</v>
      </c>
      <c r="D16" s="30">
        <v>12662391.01</v>
      </c>
      <c r="E16" s="30">
        <v>12200000</v>
      </c>
      <c r="F16" s="78">
        <v>727345.17</v>
      </c>
      <c r="G16" s="81">
        <v>340716.65</v>
      </c>
      <c r="H16" s="81">
        <v>703711.27</v>
      </c>
      <c r="I16" s="81">
        <v>880862.11</v>
      </c>
      <c r="J16" s="81">
        <v>1315107.51</v>
      </c>
      <c r="K16" s="81">
        <v>1643659.85</v>
      </c>
      <c r="L16" s="81">
        <v>1751166.24</v>
      </c>
      <c r="M16" s="81">
        <v>1712489.92</v>
      </c>
      <c r="N16" s="81">
        <v>1757997.46</v>
      </c>
      <c r="O16" s="85">
        <v>1321058.5</v>
      </c>
      <c r="P16" s="81">
        <v>1053024.43</v>
      </c>
      <c r="Q16" s="88">
        <v>798587.44</v>
      </c>
      <c r="R16" s="42">
        <f t="shared" si="1"/>
        <v>14005726.549999999</v>
      </c>
    </row>
    <row r="17" spans="1:18" ht="15">
      <c r="A17" s="13">
        <v>103100132</v>
      </c>
      <c r="B17" s="14" t="s">
        <v>10</v>
      </c>
      <c r="C17" s="30">
        <v>2900000</v>
      </c>
      <c r="D17" s="30">
        <v>3466857.57</v>
      </c>
      <c r="E17" s="30">
        <v>3300000</v>
      </c>
      <c r="F17" s="78">
        <v>269059.79</v>
      </c>
      <c r="G17" s="81">
        <v>211050.94</v>
      </c>
      <c r="H17" s="81">
        <v>232581.15</v>
      </c>
      <c r="I17" s="81">
        <v>212666.46</v>
      </c>
      <c r="J17" s="81">
        <v>272193.17</v>
      </c>
      <c r="K17" s="81">
        <v>321143.41</v>
      </c>
      <c r="L17" s="81">
        <v>365196.51</v>
      </c>
      <c r="M17" s="81">
        <v>342361.09</v>
      </c>
      <c r="N17" s="81">
        <v>359325.49</v>
      </c>
      <c r="O17" s="81">
        <v>264083.99</v>
      </c>
      <c r="P17" s="81">
        <v>283261.44</v>
      </c>
      <c r="Q17" s="88">
        <v>383406.68</v>
      </c>
      <c r="R17" s="42">
        <f t="shared" si="1"/>
        <v>3516330.12</v>
      </c>
    </row>
    <row r="18" spans="1:18" ht="15">
      <c r="A18" s="13">
        <v>103100135</v>
      </c>
      <c r="B18" s="14" t="s">
        <v>12</v>
      </c>
      <c r="C18" s="30">
        <v>31000</v>
      </c>
      <c r="D18" s="30">
        <v>34745.06999999999</v>
      </c>
      <c r="E18" s="30">
        <v>25000</v>
      </c>
      <c r="F18" s="78">
        <v>5452</v>
      </c>
      <c r="G18" s="81">
        <v>2576.26</v>
      </c>
      <c r="H18" s="81">
        <v>3552.83</v>
      </c>
      <c r="I18" s="81">
        <v>2016.6</v>
      </c>
      <c r="J18" s="81">
        <v>7940.83</v>
      </c>
      <c r="K18" s="81">
        <v>43922.36</v>
      </c>
      <c r="L18" s="81">
        <v>18175.45</v>
      </c>
      <c r="M18" s="81">
        <v>2108.4</v>
      </c>
      <c r="N18" s="81">
        <v>13177.25</v>
      </c>
      <c r="O18" s="81">
        <v>11253.6</v>
      </c>
      <c r="P18" s="81">
        <v>18934.53</v>
      </c>
      <c r="Q18" s="88">
        <v>16263.59</v>
      </c>
      <c r="R18" s="42">
        <f t="shared" si="1"/>
        <v>145373.7</v>
      </c>
    </row>
    <row r="19" spans="1:20" ht="15">
      <c r="A19" s="13">
        <v>103100139</v>
      </c>
      <c r="B19" s="14" t="s">
        <v>13</v>
      </c>
      <c r="C19" s="30">
        <v>315000</v>
      </c>
      <c r="D19" s="30">
        <v>918769.1799999999</v>
      </c>
      <c r="E19" s="30">
        <v>476400</v>
      </c>
      <c r="F19" s="78">
        <v>84219.86</v>
      </c>
      <c r="G19" s="81">
        <v>50866.2</v>
      </c>
      <c r="H19" s="81">
        <v>101554.23</v>
      </c>
      <c r="I19" s="81">
        <v>89956.48</v>
      </c>
      <c r="J19" s="81">
        <v>78913.62</v>
      </c>
      <c r="K19" s="81">
        <v>158254.88</v>
      </c>
      <c r="L19" s="81">
        <v>160312.34</v>
      </c>
      <c r="M19" s="81">
        <v>135896.85</v>
      </c>
      <c r="N19" s="81">
        <v>115303.4</v>
      </c>
      <c r="O19" s="81">
        <v>132997.94</v>
      </c>
      <c r="P19" s="81">
        <v>165155.74</v>
      </c>
      <c r="Q19" s="88">
        <v>110314.79</v>
      </c>
      <c r="R19" s="42">
        <f t="shared" si="1"/>
        <v>1383746.33</v>
      </c>
      <c r="T19" s="15"/>
    </row>
    <row r="20" spans="1:18" ht="15">
      <c r="A20" s="13">
        <v>103100141</v>
      </c>
      <c r="B20" s="14" t="s">
        <v>14</v>
      </c>
      <c r="C20" s="30">
        <v>53000</v>
      </c>
      <c r="D20" s="30">
        <v>17187.330000000005</v>
      </c>
      <c r="E20" s="30">
        <v>0</v>
      </c>
      <c r="F20" s="78">
        <v>904.79</v>
      </c>
      <c r="G20" s="81">
        <v>904.79</v>
      </c>
      <c r="H20" s="81">
        <v>909.29</v>
      </c>
      <c r="I20" s="81">
        <v>904.79</v>
      </c>
      <c r="J20" s="81">
        <v>2495.45</v>
      </c>
      <c r="K20" s="81">
        <v>904.79</v>
      </c>
      <c r="L20" s="81">
        <v>1424.69</v>
      </c>
      <c r="M20" s="81">
        <v>961.04</v>
      </c>
      <c r="N20" s="81">
        <v>3278.12</v>
      </c>
      <c r="O20" s="85">
        <v>904.79</v>
      </c>
      <c r="P20" s="81">
        <v>904.79</v>
      </c>
      <c r="Q20" s="88">
        <v>107.9</v>
      </c>
      <c r="R20" s="42">
        <f t="shared" si="1"/>
        <v>14605.230000000001</v>
      </c>
    </row>
    <row r="21" spans="1:18" ht="15">
      <c r="A21" s="13">
        <v>103100142</v>
      </c>
      <c r="B21" s="14" t="s">
        <v>15</v>
      </c>
      <c r="C21" s="30">
        <v>0</v>
      </c>
      <c r="D21" s="30">
        <v>0</v>
      </c>
      <c r="E21" s="30">
        <v>0</v>
      </c>
      <c r="F21" s="78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5">
        <v>0</v>
      </c>
      <c r="P21" s="81">
        <v>0</v>
      </c>
      <c r="Q21" s="81">
        <v>0</v>
      </c>
      <c r="R21" s="42">
        <f t="shared" si="1"/>
        <v>0</v>
      </c>
    </row>
    <row r="22" spans="1:18" ht="15">
      <c r="A22" s="13">
        <v>103100143</v>
      </c>
      <c r="B22" s="14" t="s">
        <v>16</v>
      </c>
      <c r="C22" s="30">
        <v>0</v>
      </c>
      <c r="D22" s="30">
        <v>0</v>
      </c>
      <c r="E22" s="30">
        <v>0</v>
      </c>
      <c r="F22" s="78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5">
        <v>0</v>
      </c>
      <c r="P22" s="81">
        <v>0</v>
      </c>
      <c r="Q22" s="81">
        <v>0</v>
      </c>
      <c r="R22" s="42">
        <f t="shared" si="1"/>
        <v>0</v>
      </c>
    </row>
    <row r="23" spans="1:18" ht="15">
      <c r="A23" s="13">
        <v>103100144</v>
      </c>
      <c r="B23" s="14" t="s">
        <v>17</v>
      </c>
      <c r="C23" s="30">
        <v>0</v>
      </c>
      <c r="D23" s="30">
        <v>0</v>
      </c>
      <c r="E23" s="30">
        <v>0</v>
      </c>
      <c r="F23" s="78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5">
        <v>0</v>
      </c>
      <c r="P23" s="81">
        <v>0</v>
      </c>
      <c r="Q23" s="88">
        <v>0</v>
      </c>
      <c r="R23" s="42">
        <f t="shared" si="1"/>
        <v>0</v>
      </c>
    </row>
    <row r="24" spans="1:18" ht="15">
      <c r="A24" s="13">
        <v>103100145</v>
      </c>
      <c r="B24" s="14" t="s">
        <v>18</v>
      </c>
      <c r="C24" s="30">
        <v>0</v>
      </c>
      <c r="D24" s="30">
        <v>23146.91</v>
      </c>
      <c r="E24" s="30">
        <v>0</v>
      </c>
      <c r="F24" s="78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5">
        <v>0</v>
      </c>
      <c r="P24" s="81">
        <v>0</v>
      </c>
      <c r="Q24" s="88">
        <v>0</v>
      </c>
      <c r="R24" s="42">
        <f t="shared" si="1"/>
        <v>0</v>
      </c>
    </row>
    <row r="25" spans="1:18" ht="15">
      <c r="A25" s="13">
        <v>103100146</v>
      </c>
      <c r="B25" s="14" t="s">
        <v>19</v>
      </c>
      <c r="C25" s="30">
        <f>+'2019'!P29</f>
        <v>0</v>
      </c>
      <c r="D25" s="30">
        <v>0</v>
      </c>
      <c r="E25" s="30">
        <v>0</v>
      </c>
      <c r="F25" s="78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5">
        <v>0</v>
      </c>
      <c r="P25" s="81">
        <v>0</v>
      </c>
      <c r="Q25" s="81">
        <v>0</v>
      </c>
      <c r="R25" s="42">
        <f t="shared" si="1"/>
        <v>0</v>
      </c>
    </row>
    <row r="26" spans="1:18" ht="15">
      <c r="A26" s="13">
        <v>103100147</v>
      </c>
      <c r="B26" s="14" t="s">
        <v>20</v>
      </c>
      <c r="C26" s="30">
        <v>1000</v>
      </c>
      <c r="D26" s="30">
        <v>109.8</v>
      </c>
      <c r="E26" s="30">
        <v>0</v>
      </c>
      <c r="F26" s="78">
        <v>0</v>
      </c>
      <c r="G26" s="81">
        <v>0</v>
      </c>
      <c r="H26" s="81">
        <v>3.68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5">
        <v>0</v>
      </c>
      <c r="P26" s="81">
        <v>0</v>
      </c>
      <c r="Q26" s="88">
        <v>0</v>
      </c>
      <c r="R26" s="42">
        <f t="shared" si="1"/>
        <v>3.68</v>
      </c>
    </row>
    <row r="27" spans="1:18" ht="15">
      <c r="A27" s="10"/>
      <c r="B27" s="12"/>
      <c r="C27" s="62"/>
      <c r="D27" s="21"/>
      <c r="E27" s="71"/>
      <c r="F27" s="21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43"/>
    </row>
    <row r="28" spans="1:18" ht="15.75">
      <c r="A28" s="16"/>
      <c r="B28" s="3" t="s">
        <v>31</v>
      </c>
      <c r="C28" s="60">
        <f>SUM(C13:C27)</f>
        <v>499400000</v>
      </c>
      <c r="D28" s="31">
        <f>SUM(D13:D27)</f>
        <v>533844240.57</v>
      </c>
      <c r="E28" s="31">
        <f>SUM(E13:E27)</f>
        <v>545701400</v>
      </c>
      <c r="F28" s="79">
        <f>SUM(F13:F27)</f>
        <v>13778059.009999996</v>
      </c>
      <c r="G28" s="82">
        <f>SUM(G13:G26)</f>
        <v>35049282.35999999</v>
      </c>
      <c r="H28" s="82">
        <f aca="true" t="shared" si="2" ref="H28:P28">SUM(H13:H27)</f>
        <v>39002172.129999995</v>
      </c>
      <c r="I28" s="82">
        <f t="shared" si="2"/>
        <v>32529905.150000002</v>
      </c>
      <c r="J28" s="82">
        <f t="shared" si="2"/>
        <v>44675859.65</v>
      </c>
      <c r="K28" s="82">
        <f>SUM(K13:K27)</f>
        <v>44059531.07</v>
      </c>
      <c r="L28" s="82">
        <f t="shared" si="2"/>
        <v>43626971.10000001</v>
      </c>
      <c r="M28" s="82">
        <f t="shared" si="2"/>
        <v>41987257.99</v>
      </c>
      <c r="N28" s="82">
        <f t="shared" si="2"/>
        <v>41370396.029999994</v>
      </c>
      <c r="O28" s="82">
        <f t="shared" si="2"/>
        <v>42994501.25000001</v>
      </c>
      <c r="P28" s="82">
        <f t="shared" si="2"/>
        <v>39872501.31</v>
      </c>
      <c r="Q28" s="82">
        <f>SUM(Q13:Q27)</f>
        <v>62713988.53999999</v>
      </c>
      <c r="R28" s="44">
        <f>SUM(R13:R26)</f>
        <v>481660425.59000003</v>
      </c>
    </row>
    <row r="29" spans="1:18" ht="15">
      <c r="A29" s="10"/>
      <c r="B29" s="12"/>
      <c r="C29" s="63"/>
      <c r="D29" s="21"/>
      <c r="E29" s="61"/>
      <c r="F29" s="21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43"/>
    </row>
    <row r="30" spans="1:18" ht="15">
      <c r="A30" s="13">
        <v>103100217</v>
      </c>
      <c r="B30" s="14" t="s">
        <v>21</v>
      </c>
      <c r="C30" s="30">
        <v>750000</v>
      </c>
      <c r="D30" s="30">
        <v>601157.8200000001</v>
      </c>
      <c r="E30" s="30">
        <v>635000</v>
      </c>
      <c r="F30" s="78">
        <v>435617.33</v>
      </c>
      <c r="G30" s="81">
        <v>425</v>
      </c>
      <c r="H30" s="81">
        <v>0</v>
      </c>
      <c r="I30" s="81">
        <v>7901.75</v>
      </c>
      <c r="J30" s="81">
        <v>10</v>
      </c>
      <c r="K30" s="81">
        <v>-10</v>
      </c>
      <c r="L30" s="81">
        <v>0</v>
      </c>
      <c r="M30" s="81">
        <v>356</v>
      </c>
      <c r="N30" s="81">
        <v>0</v>
      </c>
      <c r="O30" s="81">
        <v>0</v>
      </c>
      <c r="P30" s="81">
        <v>70</v>
      </c>
      <c r="Q30" s="88">
        <v>34680</v>
      </c>
      <c r="R30" s="42">
        <f aca="true" t="shared" si="3" ref="R30:R39">SUM(F30:Q30)</f>
        <v>479050.08</v>
      </c>
    </row>
    <row r="31" spans="1:18" ht="15">
      <c r="A31" s="13">
        <v>103100235</v>
      </c>
      <c r="B31" s="14" t="s">
        <v>22</v>
      </c>
      <c r="C31" s="30">
        <v>71000</v>
      </c>
      <c r="D31" s="30">
        <v>58798.08</v>
      </c>
      <c r="E31" s="30">
        <v>65000</v>
      </c>
      <c r="F31" s="78">
        <v>38309.03</v>
      </c>
      <c r="G31" s="81">
        <v>3382.18</v>
      </c>
      <c r="H31" s="81">
        <v>25.62</v>
      </c>
      <c r="I31" s="81">
        <v>0</v>
      </c>
      <c r="J31" s="81">
        <v>0</v>
      </c>
      <c r="K31" s="81">
        <v>93.98</v>
      </c>
      <c r="L31" s="81">
        <v>308.54</v>
      </c>
      <c r="M31" s="81">
        <v>0</v>
      </c>
      <c r="N31" s="81">
        <v>0</v>
      </c>
      <c r="O31" s="81">
        <v>256</v>
      </c>
      <c r="P31" s="81">
        <v>8.54</v>
      </c>
      <c r="Q31" s="88">
        <v>34885.39</v>
      </c>
      <c r="R31" s="42">
        <f t="shared" si="3"/>
        <v>77269.28</v>
      </c>
    </row>
    <row r="32" spans="1:18" ht="15">
      <c r="A32" s="13">
        <v>103100406</v>
      </c>
      <c r="B32" s="14" t="s">
        <v>23</v>
      </c>
      <c r="C32" s="30">
        <v>1330000</v>
      </c>
      <c r="D32" s="30">
        <v>1203341.46</v>
      </c>
      <c r="E32" s="30">
        <v>1100000</v>
      </c>
      <c r="F32" s="78">
        <v>121343.32</v>
      </c>
      <c r="G32" s="81">
        <v>95577.87</v>
      </c>
      <c r="H32" s="81">
        <v>116751.72</v>
      </c>
      <c r="I32" s="81">
        <v>96798.28</v>
      </c>
      <c r="J32" s="81">
        <v>157661.77</v>
      </c>
      <c r="K32" s="81">
        <v>93448.26</v>
      </c>
      <c r="L32" s="81">
        <v>125796.16</v>
      </c>
      <c r="M32" s="81">
        <v>131103.86</v>
      </c>
      <c r="N32" s="81">
        <v>132190.82</v>
      </c>
      <c r="O32" s="81">
        <v>117560.32</v>
      </c>
      <c r="P32" s="81">
        <v>130503.56</v>
      </c>
      <c r="Q32" s="88">
        <v>175270.54</v>
      </c>
      <c r="R32" s="42">
        <f t="shared" si="3"/>
        <v>1494006.4800000002</v>
      </c>
    </row>
    <row r="33" spans="1:18" ht="15">
      <c r="A33" s="13">
        <v>103100468</v>
      </c>
      <c r="B33" s="14" t="s">
        <v>24</v>
      </c>
      <c r="C33" s="30">
        <v>2700</v>
      </c>
      <c r="D33" s="30">
        <v>1309.02</v>
      </c>
      <c r="E33" s="30">
        <v>2300</v>
      </c>
      <c r="F33" s="78">
        <v>97.47</v>
      </c>
      <c r="G33" s="81">
        <v>66.69</v>
      </c>
      <c r="H33" s="81">
        <v>51.4</v>
      </c>
      <c r="I33" s="81">
        <v>35.91</v>
      </c>
      <c r="J33" s="81">
        <v>87.21</v>
      </c>
      <c r="K33" s="81">
        <v>76.95</v>
      </c>
      <c r="L33" s="81">
        <v>76.95</v>
      </c>
      <c r="M33" s="81">
        <v>30.78</v>
      </c>
      <c r="N33" s="81">
        <v>71.82</v>
      </c>
      <c r="O33" s="81">
        <v>87.21</v>
      </c>
      <c r="P33" s="81">
        <v>97.47</v>
      </c>
      <c r="Q33" s="89">
        <v>57.43</v>
      </c>
      <c r="R33" s="42">
        <f t="shared" si="3"/>
        <v>837.2900000000001</v>
      </c>
    </row>
    <row r="34" spans="1:18" ht="15">
      <c r="A34" s="13">
        <v>103100504</v>
      </c>
      <c r="B34" s="14" t="s">
        <v>25</v>
      </c>
      <c r="C34" s="30">
        <v>110000</v>
      </c>
      <c r="D34" s="30">
        <v>89293.48999999999</v>
      </c>
      <c r="E34" s="30">
        <v>65000</v>
      </c>
      <c r="F34" s="78">
        <v>6224.66</v>
      </c>
      <c r="G34" s="81">
        <v>7390.83</v>
      </c>
      <c r="H34" s="81">
        <v>5425.06</v>
      </c>
      <c r="I34" s="81">
        <v>4703.95</v>
      </c>
      <c r="J34" s="81">
        <v>6672.93</v>
      </c>
      <c r="K34" s="81">
        <v>6948.96</v>
      </c>
      <c r="L34" s="85">
        <v>11998.28</v>
      </c>
      <c r="M34" s="81">
        <v>4244.33</v>
      </c>
      <c r="N34" s="81">
        <v>5719</v>
      </c>
      <c r="O34" s="81">
        <v>5826.32</v>
      </c>
      <c r="P34" s="81">
        <v>6089.08</v>
      </c>
      <c r="Q34" s="88">
        <v>6576.53</v>
      </c>
      <c r="R34" s="42">
        <f t="shared" si="3"/>
        <v>77819.93</v>
      </c>
    </row>
    <row r="35" spans="1:18" ht="15">
      <c r="A35" s="13">
        <v>103100552</v>
      </c>
      <c r="B35" s="14" t="s">
        <v>26</v>
      </c>
      <c r="C35" s="30">
        <v>414000</v>
      </c>
      <c r="D35" s="30">
        <v>292940.25</v>
      </c>
      <c r="E35" s="30">
        <v>315000</v>
      </c>
      <c r="F35" s="78">
        <v>14290.52</v>
      </c>
      <c r="G35" s="81">
        <v>22786.22</v>
      </c>
      <c r="H35" s="81">
        <v>0</v>
      </c>
      <c r="I35" s="81">
        <v>25725.39</v>
      </c>
      <c r="J35" s="81">
        <v>24737.95</v>
      </c>
      <c r="K35" s="81">
        <v>39837.02</v>
      </c>
      <c r="L35" s="81">
        <v>24884.31</v>
      </c>
      <c r="M35" s="81">
        <v>17646.2</v>
      </c>
      <c r="N35" s="81">
        <v>22396.21</v>
      </c>
      <c r="O35" s="81">
        <v>23975.23</v>
      </c>
      <c r="P35" s="81">
        <v>33979.95</v>
      </c>
      <c r="Q35" s="88">
        <v>29955.17</v>
      </c>
      <c r="R35" s="42">
        <f t="shared" si="3"/>
        <v>280214.17</v>
      </c>
    </row>
    <row r="36" spans="1:18" ht="15">
      <c r="A36" s="13">
        <v>103100577</v>
      </c>
      <c r="B36" s="14" t="s">
        <v>27</v>
      </c>
      <c r="C36" s="30">
        <v>887090</v>
      </c>
      <c r="D36" s="30">
        <v>913246.5399999998</v>
      </c>
      <c r="E36" s="30">
        <v>820000</v>
      </c>
      <c r="F36" s="78">
        <v>47999.99</v>
      </c>
      <c r="G36" s="81">
        <v>77472.91</v>
      </c>
      <c r="H36" s="81">
        <v>53903.94</v>
      </c>
      <c r="I36" s="81">
        <v>121251.86</v>
      </c>
      <c r="J36" s="81">
        <v>120686.76</v>
      </c>
      <c r="K36" s="81">
        <v>89829.61</v>
      </c>
      <c r="L36" s="81">
        <v>93951</v>
      </c>
      <c r="M36" s="81">
        <v>76990.8</v>
      </c>
      <c r="N36" s="81">
        <v>82412.65</v>
      </c>
      <c r="O36" s="81">
        <v>78417.07</v>
      </c>
      <c r="P36" s="81">
        <v>194893.61</v>
      </c>
      <c r="Q36" s="88">
        <v>85328.6</v>
      </c>
      <c r="R36" s="42">
        <f t="shared" si="3"/>
        <v>1123138.8</v>
      </c>
    </row>
    <row r="37" spans="1:18" ht="15">
      <c r="A37" s="13">
        <v>103100604</v>
      </c>
      <c r="B37" s="14" t="s">
        <v>28</v>
      </c>
      <c r="C37" s="30">
        <v>0</v>
      </c>
      <c r="D37" s="30">
        <v>0</v>
      </c>
      <c r="E37" s="30">
        <v>300</v>
      </c>
      <c r="F37" s="78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42">
        <f t="shared" si="3"/>
        <v>0</v>
      </c>
    </row>
    <row r="38" spans="1:18" ht="15">
      <c r="A38" s="13">
        <v>103100688</v>
      </c>
      <c r="B38" s="14" t="s">
        <v>29</v>
      </c>
      <c r="C38" s="30">
        <v>470000</v>
      </c>
      <c r="D38" s="30">
        <v>514085.4600000001</v>
      </c>
      <c r="E38" s="30">
        <v>538000</v>
      </c>
      <c r="F38" s="78">
        <v>44659.21</v>
      </c>
      <c r="G38" s="81">
        <v>49758.31</v>
      </c>
      <c r="H38" s="81">
        <v>35755.31</v>
      </c>
      <c r="I38" s="81">
        <v>32322.37</v>
      </c>
      <c r="J38" s="81">
        <v>51172.26</v>
      </c>
      <c r="K38" s="81">
        <v>38481.05</v>
      </c>
      <c r="L38" s="81">
        <v>39142.92</v>
      </c>
      <c r="M38" s="81">
        <v>35242.03</v>
      </c>
      <c r="N38" s="81">
        <v>33575.02</v>
      </c>
      <c r="O38" s="81">
        <v>34802.33</v>
      </c>
      <c r="P38" s="81">
        <v>41323.69</v>
      </c>
      <c r="Q38" s="88">
        <v>62928.19</v>
      </c>
      <c r="R38" s="42">
        <f t="shared" si="3"/>
        <v>499162.69</v>
      </c>
    </row>
    <row r="39" spans="1:18" ht="15">
      <c r="A39" s="13">
        <v>603100049</v>
      </c>
      <c r="B39" s="14" t="s">
        <v>36</v>
      </c>
      <c r="C39" s="30">
        <v>165000</v>
      </c>
      <c r="D39" s="30">
        <v>92636.62999999999</v>
      </c>
      <c r="E39" s="30">
        <v>135000</v>
      </c>
      <c r="F39" s="78">
        <v>1316.83</v>
      </c>
      <c r="G39" s="81">
        <v>1943.36</v>
      </c>
      <c r="H39" s="81">
        <v>234.88</v>
      </c>
      <c r="I39" s="81">
        <v>14504.84</v>
      </c>
      <c r="J39" s="81">
        <v>9855.4</v>
      </c>
      <c r="K39" s="81">
        <v>23658.65</v>
      </c>
      <c r="L39" s="81">
        <v>1529.23</v>
      </c>
      <c r="M39" s="81">
        <v>180.83</v>
      </c>
      <c r="N39" s="81">
        <v>8128.65</v>
      </c>
      <c r="O39" s="81">
        <v>640.27</v>
      </c>
      <c r="P39" s="81">
        <v>4904.86</v>
      </c>
      <c r="Q39" s="88">
        <v>3794.8</v>
      </c>
      <c r="R39" s="42">
        <f t="shared" si="3"/>
        <v>70692.6</v>
      </c>
    </row>
    <row r="40" spans="1:18" ht="15">
      <c r="A40" s="10"/>
      <c r="B40" s="12"/>
      <c r="C40" s="62"/>
      <c r="D40" s="21"/>
      <c r="E40" s="71"/>
      <c r="F40" s="21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43"/>
    </row>
    <row r="41" spans="1:18" ht="15.75">
      <c r="A41" s="16"/>
      <c r="B41" s="3" t="s">
        <v>33</v>
      </c>
      <c r="C41" s="60">
        <f aca="true" t="shared" si="4" ref="C41:Q41">SUM(C30:C40)</f>
        <v>4199790</v>
      </c>
      <c r="D41" s="31">
        <f t="shared" si="4"/>
        <v>3766808.75</v>
      </c>
      <c r="E41" s="31">
        <f t="shared" si="4"/>
        <v>3675600</v>
      </c>
      <c r="F41" s="79">
        <f t="shared" si="4"/>
        <v>709858.3599999999</v>
      </c>
      <c r="G41" s="82">
        <f t="shared" si="4"/>
        <v>258803.37</v>
      </c>
      <c r="H41" s="82">
        <f t="shared" si="4"/>
        <v>212147.93</v>
      </c>
      <c r="I41" s="82">
        <f t="shared" si="4"/>
        <v>303244.35000000003</v>
      </c>
      <c r="J41" s="82">
        <f t="shared" si="4"/>
        <v>370884.28</v>
      </c>
      <c r="K41" s="82">
        <f t="shared" si="4"/>
        <v>292364.48</v>
      </c>
      <c r="L41" s="82">
        <f t="shared" si="4"/>
        <v>297687.38999999996</v>
      </c>
      <c r="M41" s="82">
        <f t="shared" si="4"/>
        <v>265794.83</v>
      </c>
      <c r="N41" s="82">
        <f t="shared" si="4"/>
        <v>284494.17000000004</v>
      </c>
      <c r="O41" s="82">
        <f t="shared" si="4"/>
        <v>261564.75000000003</v>
      </c>
      <c r="P41" s="82">
        <f t="shared" si="4"/>
        <v>411870.75999999995</v>
      </c>
      <c r="Q41" s="82">
        <f t="shared" si="4"/>
        <v>433476.65</v>
      </c>
      <c r="R41" s="44">
        <f>SUM(F41:Q41)</f>
        <v>4102191.32</v>
      </c>
    </row>
    <row r="42" spans="1:18" ht="15">
      <c r="A42" s="10"/>
      <c r="B42" s="12"/>
      <c r="C42" s="63"/>
      <c r="D42" s="21"/>
      <c r="E42" s="21"/>
      <c r="F42" s="21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43"/>
    </row>
    <row r="43" spans="1:18" ht="27.75" customHeight="1">
      <c r="A43" s="16"/>
      <c r="B43" s="4" t="s">
        <v>34</v>
      </c>
      <c r="C43" s="65">
        <f>+C11+C28+C41</f>
        <v>535599790</v>
      </c>
      <c r="D43" s="32">
        <f>+D11+D28+D41</f>
        <v>579867038.05</v>
      </c>
      <c r="E43" s="32">
        <f>+E41+E28+E11</f>
        <v>581959000</v>
      </c>
      <c r="F43" s="80">
        <f aca="true" t="shared" si="5" ref="F43:P43">+F11+F28+F41</f>
        <v>17724566.049999997</v>
      </c>
      <c r="G43" s="83">
        <f t="shared" si="5"/>
        <v>38749883.24999999</v>
      </c>
      <c r="H43" s="83">
        <f t="shared" si="5"/>
        <v>43825777.199999996</v>
      </c>
      <c r="I43" s="83">
        <f t="shared" si="5"/>
        <v>36633290.160000004</v>
      </c>
      <c r="J43" s="83">
        <f t="shared" si="5"/>
        <v>50663829.16</v>
      </c>
      <c r="K43" s="83">
        <f t="shared" si="5"/>
        <v>49323984.93</v>
      </c>
      <c r="L43" s="83">
        <f t="shared" si="5"/>
        <v>49116847.02000001</v>
      </c>
      <c r="M43" s="83">
        <f t="shared" si="5"/>
        <v>47023462.13</v>
      </c>
      <c r="N43" s="83">
        <f t="shared" si="5"/>
        <v>46593517.88999999</v>
      </c>
      <c r="O43" s="83">
        <f t="shared" si="5"/>
        <v>47353134.650000006</v>
      </c>
      <c r="P43" s="83">
        <f t="shared" si="5"/>
        <v>44273690.13</v>
      </c>
      <c r="Q43" s="83">
        <f>Q11+Q28+Q41</f>
        <v>67227647.91</v>
      </c>
      <c r="R43" s="45">
        <f>R11+R28+R41</f>
        <v>538509630.48</v>
      </c>
    </row>
    <row r="44" spans="1:18" ht="7.5" customHeight="1">
      <c r="A44" s="10"/>
      <c r="B44" s="12"/>
      <c r="C44" s="26"/>
      <c r="D44" s="27"/>
      <c r="E44" s="22"/>
      <c r="F44" s="21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43"/>
    </row>
    <row r="45" spans="1:21" s="17" customFormat="1" ht="28.5" customHeight="1">
      <c r="A45" s="16"/>
      <c r="B45" s="4" t="s">
        <v>167</v>
      </c>
      <c r="C45" s="83"/>
      <c r="D45" s="32"/>
      <c r="E45" s="72"/>
      <c r="F45" s="80">
        <v>46041570.72</v>
      </c>
      <c r="G45" s="83">
        <v>48755182.33</v>
      </c>
      <c r="H45" s="83">
        <v>56864919.5</v>
      </c>
      <c r="I45" s="83">
        <v>53775178.44</v>
      </c>
      <c r="J45" s="83">
        <v>71220057.17</v>
      </c>
      <c r="K45" s="83">
        <v>67220117.15</v>
      </c>
      <c r="L45" s="83">
        <v>67156510.25</v>
      </c>
      <c r="M45" s="83">
        <v>66828794.62</v>
      </c>
      <c r="N45" s="83">
        <v>70918308.32</v>
      </c>
      <c r="O45" s="56">
        <v>63031759.07</v>
      </c>
      <c r="P45" s="83">
        <v>66839603.97</v>
      </c>
      <c r="Q45" s="83">
        <v>53878841.6</v>
      </c>
      <c r="R45" s="45">
        <f>SUM(F45:Q45)</f>
        <v>732530843.1400001</v>
      </c>
      <c r="U45" s="91"/>
    </row>
    <row r="46" spans="1:18" ht="6.75" customHeight="1">
      <c r="A46" s="10"/>
      <c r="B46" s="12"/>
      <c r="C46" s="98"/>
      <c r="D46" s="27"/>
      <c r="E46" s="22"/>
      <c r="F46" s="21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43"/>
    </row>
    <row r="47" spans="1:21" s="17" customFormat="1" ht="48" customHeight="1">
      <c r="A47" s="34"/>
      <c r="B47" s="35" t="s">
        <v>49</v>
      </c>
      <c r="C47" s="99"/>
      <c r="D47" s="37">
        <f>+D43+D45</f>
        <v>579867038.05</v>
      </c>
      <c r="E47" s="37">
        <f>+E43+E45</f>
        <v>581959000</v>
      </c>
      <c r="F47" s="40">
        <f aca="true" t="shared" si="6" ref="F47:P47">+F43+F45</f>
        <v>63766136.769999996</v>
      </c>
      <c r="G47" s="84">
        <f t="shared" si="6"/>
        <v>87505065.57999998</v>
      </c>
      <c r="H47" s="84">
        <f t="shared" si="6"/>
        <v>100690696.69999999</v>
      </c>
      <c r="I47" s="84">
        <f t="shared" si="6"/>
        <v>90408468.6</v>
      </c>
      <c r="J47" s="84">
        <f t="shared" si="6"/>
        <v>121883886.33</v>
      </c>
      <c r="K47" s="84">
        <f t="shared" si="6"/>
        <v>116544102.08000001</v>
      </c>
      <c r="L47" s="84">
        <f t="shared" si="6"/>
        <v>116273357.27000001</v>
      </c>
      <c r="M47" s="84">
        <f t="shared" si="6"/>
        <v>113852256.75</v>
      </c>
      <c r="N47" s="84">
        <f t="shared" si="6"/>
        <v>117511826.20999998</v>
      </c>
      <c r="O47" s="84">
        <f t="shared" si="6"/>
        <v>110384893.72</v>
      </c>
      <c r="P47" s="84">
        <f t="shared" si="6"/>
        <v>111113294.1</v>
      </c>
      <c r="Q47" s="84">
        <f>Q43+Q45</f>
        <v>121106489.50999999</v>
      </c>
      <c r="R47" s="40">
        <f>SUM(F47:Q47)</f>
        <v>1271040473.62</v>
      </c>
      <c r="U47" s="91"/>
    </row>
    <row r="48" spans="6:18" ht="15"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6:18" ht="15"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6:18" ht="15"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5">
      <c r="A51" s="6" t="s">
        <v>55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6:18" ht="15"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5">
      <c r="A53" s="6" t="s">
        <v>53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6:18" ht="15"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6:18" ht="15"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6:18" ht="15"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6:18" ht="15"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6:18" ht="15"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6:18" ht="15"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6:18" ht="15"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6:18" ht="15"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6:18" ht="15"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6:18" ht="15"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6:18" ht="15"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6:18" ht="15"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6:18" ht="15"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6:18" ht="15"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6:18" ht="15"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6:18" ht="15"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6:18" ht="15"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6:18" ht="15"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6:18" ht="15"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6:18" ht="15"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6:18" ht="15"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6:18" ht="15"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6:18" ht="15"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6:18" ht="15"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6:18" ht="15"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6:18" ht="15"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6:18" ht="15"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6:18" ht="15"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6:18" ht="15"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6:18" ht="15"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6:18" ht="15"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6:18" ht="15"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6:18" ht="15"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6:18" ht="15"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6:18" ht="15"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6:18" ht="15"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6:18" ht="15"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6:18" ht="15"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6:18" ht="15"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6:18" ht="15"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6:18" ht="15"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6:18" ht="15"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6:18" ht="15"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96"/>
  <sheetViews>
    <sheetView zoomScale="82" zoomScaleNormal="82" zoomScalePageLayoutView="0" workbookViewId="0" topLeftCell="A1">
      <pane xSplit="4" ySplit="2" topLeftCell="N37" activePane="bottomRight" state="frozen"/>
      <selection pane="topLeft" activeCell="A1" sqref="A1"/>
      <selection pane="topRight" activeCell="E1" sqref="E1"/>
      <selection pane="bottomLeft" activeCell="A3" sqref="A3"/>
      <selection pane="bottomRight" activeCell="T41" sqref="T41"/>
    </sheetView>
  </sheetViews>
  <sheetFormatPr defaultColWidth="9.140625" defaultRowHeight="12.75"/>
  <cols>
    <col min="1" max="1" width="13.28125" style="6" customWidth="1"/>
    <col min="2" max="2" width="50.7109375" style="6" customWidth="1"/>
    <col min="3" max="3" width="22.28125" style="6" customWidth="1"/>
    <col min="4" max="5" width="20.28125" style="6" customWidth="1"/>
    <col min="6" max="6" width="17.57421875" style="6" customWidth="1"/>
    <col min="7" max="8" width="16.7109375" style="6" customWidth="1"/>
    <col min="9" max="9" width="17.140625" style="6" customWidth="1"/>
    <col min="10" max="10" width="16.7109375" style="6" customWidth="1"/>
    <col min="11" max="11" width="16.28125" style="6" customWidth="1"/>
    <col min="12" max="12" width="17.8515625" style="6" customWidth="1"/>
    <col min="13" max="13" width="17.00390625" style="6" customWidth="1"/>
    <col min="14" max="15" width="18.57421875" style="6" customWidth="1"/>
    <col min="16" max="17" width="18.28125" style="6" customWidth="1"/>
    <col min="18" max="18" width="18.28125" style="6" bestFit="1" customWidth="1"/>
    <col min="19" max="19" width="10.140625" style="6" customWidth="1"/>
    <col min="20" max="20" width="17.140625" style="6" customWidth="1"/>
    <col min="21" max="21" width="20.7109375" style="15" customWidth="1"/>
    <col min="22" max="16384" width="9.140625" style="6" customWidth="1"/>
  </cols>
  <sheetData>
    <row r="1" spans="1:45" ht="20.25" customHeight="1">
      <c r="A1" s="118" t="s">
        <v>169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"/>
      <c r="T1" s="11"/>
      <c r="U1" s="90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18" ht="16.5" customHeight="1">
      <c r="A2" s="119" t="s">
        <v>42</v>
      </c>
      <c r="B2" s="122" t="s">
        <v>52</v>
      </c>
      <c r="C2" s="125">
        <v>2022</v>
      </c>
      <c r="D2" s="126"/>
      <c r="E2" s="127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1:18" ht="20.25" customHeight="1">
      <c r="A3" s="120"/>
      <c r="B3" s="123"/>
      <c r="C3" s="130" t="s">
        <v>54</v>
      </c>
      <c r="D3" s="131" t="s">
        <v>56</v>
      </c>
      <c r="E3" s="130" t="s">
        <v>54</v>
      </c>
      <c r="F3" s="133" t="s">
        <v>147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/>
    </row>
    <row r="4" spans="1:18" ht="14.25" customHeight="1">
      <c r="A4" s="120"/>
      <c r="B4" s="123"/>
      <c r="C4" s="130"/>
      <c r="D4" s="132"/>
      <c r="E4" s="130"/>
      <c r="F4" s="48" t="s">
        <v>170</v>
      </c>
      <c r="G4" s="48" t="s">
        <v>171</v>
      </c>
      <c r="H4" s="48" t="s">
        <v>181</v>
      </c>
      <c r="I4" s="48" t="s">
        <v>172</v>
      </c>
      <c r="J4" s="48" t="s">
        <v>173</v>
      </c>
      <c r="K4" s="48" t="s">
        <v>174</v>
      </c>
      <c r="L4" s="48" t="s">
        <v>175</v>
      </c>
      <c r="M4" s="48" t="s">
        <v>176</v>
      </c>
      <c r="N4" s="50" t="s">
        <v>177</v>
      </c>
      <c r="O4" s="48" t="s">
        <v>178</v>
      </c>
      <c r="P4" s="48" t="s">
        <v>179</v>
      </c>
      <c r="Q4" s="50" t="s">
        <v>180</v>
      </c>
      <c r="R4" s="49" t="s">
        <v>38</v>
      </c>
    </row>
    <row r="5" spans="1:18" ht="15">
      <c r="A5" s="121"/>
      <c r="B5" s="124"/>
      <c r="C5" s="101" t="s">
        <v>37</v>
      </c>
      <c r="D5" s="102" t="s">
        <v>37</v>
      </c>
      <c r="E5" s="103" t="s">
        <v>37</v>
      </c>
      <c r="F5" s="104" t="s">
        <v>37</v>
      </c>
      <c r="G5" s="103" t="s">
        <v>37</v>
      </c>
      <c r="H5" s="103" t="s">
        <v>37</v>
      </c>
      <c r="I5" s="103" t="s">
        <v>37</v>
      </c>
      <c r="J5" s="103" t="s">
        <v>37</v>
      </c>
      <c r="K5" s="103" t="s">
        <v>37</v>
      </c>
      <c r="L5" s="103" t="s">
        <v>37</v>
      </c>
      <c r="M5" s="103" t="s">
        <v>37</v>
      </c>
      <c r="N5" s="104" t="s">
        <v>37</v>
      </c>
      <c r="O5" s="103" t="s">
        <v>37</v>
      </c>
      <c r="P5" s="103" t="s">
        <v>37</v>
      </c>
      <c r="Q5" s="87"/>
      <c r="R5" s="103" t="s">
        <v>37</v>
      </c>
    </row>
    <row r="6" spans="1:18" ht="15">
      <c r="A6" s="7"/>
      <c r="B6" s="8"/>
      <c r="C6" s="64"/>
      <c r="D6" s="9"/>
      <c r="E6" s="58"/>
      <c r="F6" s="58"/>
      <c r="G6" s="58"/>
      <c r="H6" s="58"/>
      <c r="I6" s="58"/>
      <c r="J6" s="58"/>
      <c r="K6" s="58"/>
      <c r="L6" s="58"/>
      <c r="M6" s="86"/>
      <c r="N6" s="58"/>
      <c r="O6" s="58"/>
      <c r="P6" s="86"/>
      <c r="Q6" s="58"/>
      <c r="R6" s="41"/>
    </row>
    <row r="7" spans="1:20" ht="15">
      <c r="A7" s="13">
        <v>103100102</v>
      </c>
      <c r="B7" s="14" t="s">
        <v>0</v>
      </c>
      <c r="C7" s="30">
        <v>32500000</v>
      </c>
      <c r="D7" s="30">
        <v>52635778.27</v>
      </c>
      <c r="E7" s="30">
        <v>55000000</v>
      </c>
      <c r="F7" s="78">
        <v>4334621.02</v>
      </c>
      <c r="G7" s="81">
        <v>4118071.33</v>
      </c>
      <c r="H7" s="81">
        <v>7998503.49</v>
      </c>
      <c r="I7" s="81">
        <v>4439258.8</v>
      </c>
      <c r="J7" s="81">
        <v>6124537.37</v>
      </c>
      <c r="K7" s="81">
        <v>5459326.25</v>
      </c>
      <c r="L7" s="81">
        <v>5249306.02</v>
      </c>
      <c r="M7" s="81">
        <v>5310658.88</v>
      </c>
      <c r="N7" s="81">
        <v>5048724.63</v>
      </c>
      <c r="O7" s="81">
        <v>5170878.37</v>
      </c>
      <c r="P7" s="81">
        <v>5390312.69</v>
      </c>
      <c r="Q7" s="81">
        <v>4313448.04</v>
      </c>
      <c r="R7" s="42">
        <f>SUM(F7:Q7)</f>
        <v>62957646.89</v>
      </c>
      <c r="T7" s="15"/>
    </row>
    <row r="8" spans="1:18" ht="15">
      <c r="A8" s="13">
        <v>103100103</v>
      </c>
      <c r="B8" s="14" t="s">
        <v>1</v>
      </c>
      <c r="C8" s="30">
        <v>76400</v>
      </c>
      <c r="D8" s="30">
        <v>106261.83000000002</v>
      </c>
      <c r="E8" s="30">
        <v>110000</v>
      </c>
      <c r="F8" s="78">
        <v>12676.07</v>
      </c>
      <c r="G8" s="81">
        <v>0</v>
      </c>
      <c r="H8" s="81">
        <v>21162.8</v>
      </c>
      <c r="I8" s="81">
        <v>7790.93</v>
      </c>
      <c r="J8" s="81">
        <v>12853.67</v>
      </c>
      <c r="K8" s="81">
        <v>9692.59</v>
      </c>
      <c r="L8" s="81">
        <v>7203.75</v>
      </c>
      <c r="M8" s="81">
        <v>7805.31</v>
      </c>
      <c r="N8" s="81">
        <v>9726.51</v>
      </c>
      <c r="O8" s="81">
        <v>9577.15</v>
      </c>
      <c r="P8" s="81">
        <v>10267.14</v>
      </c>
      <c r="Q8" s="81">
        <v>10709.51</v>
      </c>
      <c r="R8" s="42">
        <f>SUM(F8:Q8)</f>
        <v>119465.42999999998</v>
      </c>
    </row>
    <row r="9" spans="1:18" ht="15">
      <c r="A9" s="13">
        <v>103100104</v>
      </c>
      <c r="B9" s="14" t="s">
        <v>2</v>
      </c>
      <c r="C9" s="30">
        <v>5600</v>
      </c>
      <c r="D9" s="30">
        <v>4973.47</v>
      </c>
      <c r="E9" s="30">
        <v>4600</v>
      </c>
      <c r="F9" s="78">
        <v>0</v>
      </c>
      <c r="G9" s="81">
        <v>0</v>
      </c>
      <c r="H9" s="81">
        <v>0</v>
      </c>
      <c r="I9" s="81">
        <v>0</v>
      </c>
      <c r="J9" s="81">
        <v>0</v>
      </c>
      <c r="K9" s="81">
        <v>55.55</v>
      </c>
      <c r="L9" s="81">
        <v>50</v>
      </c>
      <c r="M9" s="81">
        <v>0</v>
      </c>
      <c r="N9" s="81">
        <v>2915.35</v>
      </c>
      <c r="O9" s="81">
        <v>0</v>
      </c>
      <c r="P9" s="81">
        <v>0</v>
      </c>
      <c r="Q9" s="81">
        <v>0</v>
      </c>
      <c r="R9" s="42">
        <f>SUM(F9:Q9)</f>
        <v>3020.9</v>
      </c>
    </row>
    <row r="10" spans="1:18" ht="15">
      <c r="A10" s="10"/>
      <c r="B10" s="12"/>
      <c r="C10" s="62"/>
      <c r="D10" s="21"/>
      <c r="E10" s="21"/>
      <c r="F10" s="21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43"/>
    </row>
    <row r="11" spans="1:18" ht="15.75">
      <c r="A11" s="16"/>
      <c r="B11" s="3" t="s">
        <v>30</v>
      </c>
      <c r="C11" s="60">
        <f>SUM(C7:C10)</f>
        <v>32582000</v>
      </c>
      <c r="D11" s="31">
        <f>SUM(D7:D10)</f>
        <v>52747013.57</v>
      </c>
      <c r="E11" s="31">
        <f>SUM(E7:E10)</f>
        <v>55114600</v>
      </c>
      <c r="F11" s="79">
        <f aca="true" t="shared" si="0" ref="F11:R11">SUM(F7:F9)</f>
        <v>4347297.09</v>
      </c>
      <c r="G11" s="82">
        <f t="shared" si="0"/>
        <v>4118071.33</v>
      </c>
      <c r="H11" s="82">
        <f t="shared" si="0"/>
        <v>8019666.29</v>
      </c>
      <c r="I11" s="82">
        <f t="shared" si="0"/>
        <v>4447049.7299999995</v>
      </c>
      <c r="J11" s="82">
        <f>SUM(J7:J10)</f>
        <v>6137391.04</v>
      </c>
      <c r="K11" s="82">
        <f>SUM(K7:K10)</f>
        <v>5469074.39</v>
      </c>
      <c r="L11" s="82">
        <f>SUM(L7:L10)</f>
        <v>5256559.77</v>
      </c>
      <c r="M11" s="82">
        <f>SUM(M7:M10)</f>
        <v>5318464.1899999995</v>
      </c>
      <c r="N11" s="82">
        <f>SUM(N7:N10)</f>
        <v>5061366.489999999</v>
      </c>
      <c r="O11" s="82">
        <f t="shared" si="0"/>
        <v>5180455.5200000005</v>
      </c>
      <c r="P11" s="82">
        <f t="shared" si="0"/>
        <v>5400579.83</v>
      </c>
      <c r="Q11" s="82">
        <f>SUM(Q7:Q10)</f>
        <v>4324157.55</v>
      </c>
      <c r="R11" s="44">
        <f t="shared" si="0"/>
        <v>63080133.22</v>
      </c>
    </row>
    <row r="12" spans="1:18" ht="15">
      <c r="A12" s="10"/>
      <c r="B12" s="12"/>
      <c r="C12" s="63"/>
      <c r="D12" s="21"/>
      <c r="E12" s="21"/>
      <c r="F12" s="21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43"/>
    </row>
    <row r="13" spans="1:20" ht="15">
      <c r="A13" s="13">
        <v>103100121</v>
      </c>
      <c r="B13" s="14" t="s">
        <v>3</v>
      </c>
      <c r="C13" s="30">
        <v>353600000</v>
      </c>
      <c r="D13" s="30">
        <v>297967125.75</v>
      </c>
      <c r="E13" s="30">
        <v>343000000</v>
      </c>
      <c r="F13" s="78">
        <v>278215.86</v>
      </c>
      <c r="G13" s="81">
        <v>21732595.37</v>
      </c>
      <c r="H13" s="81">
        <v>21524083.92</v>
      </c>
      <c r="I13" s="81">
        <v>25445103.52</v>
      </c>
      <c r="J13" s="81">
        <v>23055748.6</v>
      </c>
      <c r="K13" s="81">
        <v>26165365.21</v>
      </c>
      <c r="L13" s="81">
        <v>27764981.36</v>
      </c>
      <c r="M13" s="81">
        <v>31964711.6</v>
      </c>
      <c r="N13" s="81">
        <v>31299977.37</v>
      </c>
      <c r="O13" s="85">
        <v>31785322.32</v>
      </c>
      <c r="P13" s="81">
        <v>30634991.13</v>
      </c>
      <c r="Q13" s="88">
        <v>50309733.27</v>
      </c>
      <c r="R13" s="42">
        <f aca="true" t="shared" si="1" ref="R13:R26">SUM(F13:Q13)</f>
        <v>321960829.53000003</v>
      </c>
      <c r="S13" s="15"/>
      <c r="T13" s="15"/>
    </row>
    <row r="14" spans="1:20" ht="15">
      <c r="A14" s="13">
        <v>103100122</v>
      </c>
      <c r="B14" s="14" t="s">
        <v>4</v>
      </c>
      <c r="C14" s="30">
        <v>158800000</v>
      </c>
      <c r="D14" s="30">
        <v>139568493.98</v>
      </c>
      <c r="E14" s="30">
        <v>144200000</v>
      </c>
      <c r="F14" s="78">
        <v>10483789.79</v>
      </c>
      <c r="G14" s="81">
        <v>9034533.15</v>
      </c>
      <c r="H14" s="81">
        <v>10360399.31</v>
      </c>
      <c r="I14" s="81">
        <v>11285062.89</v>
      </c>
      <c r="J14" s="81">
        <v>12424364.06</v>
      </c>
      <c r="K14" s="81">
        <v>12643357.98</v>
      </c>
      <c r="L14" s="85">
        <v>12833816.59</v>
      </c>
      <c r="M14" s="85">
        <v>12562595.77</v>
      </c>
      <c r="N14" s="81">
        <v>12974208.7</v>
      </c>
      <c r="O14" s="85">
        <v>12272711.99</v>
      </c>
      <c r="P14" s="85">
        <v>12089000.11</v>
      </c>
      <c r="Q14" s="88">
        <v>9978688.88</v>
      </c>
      <c r="R14" s="42">
        <f t="shared" si="1"/>
        <v>138942529.22</v>
      </c>
      <c r="T14" s="15"/>
    </row>
    <row r="15" spans="1:18" ht="15">
      <c r="A15" s="13">
        <v>103100123</v>
      </c>
      <c r="B15" s="14" t="s">
        <v>5</v>
      </c>
      <c r="C15" s="30">
        <v>17300000</v>
      </c>
      <c r="D15" s="30">
        <v>25059020.249999996</v>
      </c>
      <c r="E15" s="30">
        <v>23700000</v>
      </c>
      <c r="F15" s="78">
        <v>1703201.89</v>
      </c>
      <c r="G15" s="81">
        <v>1555573.76</v>
      </c>
      <c r="H15" s="81">
        <v>2374931.43</v>
      </c>
      <c r="I15" s="81">
        <v>1682854.53</v>
      </c>
      <c r="J15" s="81">
        <v>2289312.06</v>
      </c>
      <c r="K15" s="81">
        <v>2317573.71</v>
      </c>
      <c r="L15" s="81">
        <v>2381068.51</v>
      </c>
      <c r="M15" s="81">
        <v>2550515.89</v>
      </c>
      <c r="N15" s="81">
        <v>1512208.99</v>
      </c>
      <c r="O15" s="85">
        <v>2107258.1</v>
      </c>
      <c r="P15" s="81">
        <v>1828174.52</v>
      </c>
      <c r="Q15" s="88">
        <v>2369230.8</v>
      </c>
      <c r="R15" s="42">
        <f t="shared" si="1"/>
        <v>24671904.189999998</v>
      </c>
    </row>
    <row r="16" spans="1:18" ht="15">
      <c r="A16" s="13">
        <v>103100124</v>
      </c>
      <c r="B16" s="14" t="s">
        <v>6</v>
      </c>
      <c r="C16" s="30">
        <v>12200000</v>
      </c>
      <c r="D16" s="30">
        <v>14005726.549999999</v>
      </c>
      <c r="E16" s="30">
        <v>13300000</v>
      </c>
      <c r="F16" s="78">
        <v>818058.9</v>
      </c>
      <c r="G16" s="81">
        <v>507531.47</v>
      </c>
      <c r="H16" s="81">
        <v>968816.44</v>
      </c>
      <c r="I16" s="81">
        <v>1244763.58</v>
      </c>
      <c r="J16" s="81">
        <v>1281926.5</v>
      </c>
      <c r="K16" s="81">
        <v>1521068.66</v>
      </c>
      <c r="L16" s="81">
        <v>1472011.27</v>
      </c>
      <c r="M16" s="81">
        <v>1710742.68</v>
      </c>
      <c r="N16" s="81">
        <v>1575320.66</v>
      </c>
      <c r="O16" s="85">
        <v>1305449.64</v>
      </c>
      <c r="P16" s="81">
        <v>1214789.67</v>
      </c>
      <c r="Q16" s="88">
        <v>985429.9</v>
      </c>
      <c r="R16" s="42">
        <f t="shared" si="1"/>
        <v>14605909.370000001</v>
      </c>
    </row>
    <row r="17" spans="1:18" ht="15">
      <c r="A17" s="13">
        <v>103100132</v>
      </c>
      <c r="B17" s="14" t="s">
        <v>10</v>
      </c>
      <c r="C17" s="30">
        <v>3300000</v>
      </c>
      <c r="D17" s="30">
        <v>3516330.12</v>
      </c>
      <c r="E17" s="30">
        <v>3400000</v>
      </c>
      <c r="F17" s="78">
        <v>284170.73</v>
      </c>
      <c r="G17" s="81">
        <v>246442.45</v>
      </c>
      <c r="H17" s="81">
        <v>269069.18</v>
      </c>
      <c r="I17" s="81">
        <v>339539.24</v>
      </c>
      <c r="J17" s="81">
        <v>304895.67</v>
      </c>
      <c r="K17" s="81">
        <v>311771.85</v>
      </c>
      <c r="L17" s="81">
        <v>395948.81</v>
      </c>
      <c r="M17" s="81">
        <v>308890.72</v>
      </c>
      <c r="N17" s="81">
        <v>336921.11</v>
      </c>
      <c r="O17" s="81">
        <v>374433.36</v>
      </c>
      <c r="P17" s="81">
        <v>241166.11</v>
      </c>
      <c r="Q17" s="88">
        <v>397958.8</v>
      </c>
      <c r="R17" s="42">
        <f t="shared" si="1"/>
        <v>3811208.029999999</v>
      </c>
    </row>
    <row r="18" spans="1:18" ht="15">
      <c r="A18" s="13">
        <v>103100135</v>
      </c>
      <c r="B18" s="14" t="s">
        <v>12</v>
      </c>
      <c r="C18" s="30">
        <v>25000</v>
      </c>
      <c r="D18" s="30">
        <v>145373.7</v>
      </c>
      <c r="E18" s="30">
        <v>42000</v>
      </c>
      <c r="F18" s="78">
        <v>17039.42</v>
      </c>
      <c r="G18" s="81">
        <v>3047.4</v>
      </c>
      <c r="H18" s="81">
        <v>14851.7</v>
      </c>
      <c r="I18" s="81">
        <v>9605.87</v>
      </c>
      <c r="J18" s="81">
        <v>8019.6</v>
      </c>
      <c r="K18" s="81">
        <v>20805.84</v>
      </c>
      <c r="L18" s="81">
        <v>18821.34</v>
      </c>
      <c r="M18" s="81">
        <v>6923.6</v>
      </c>
      <c r="N18" s="81">
        <v>16424.7</v>
      </c>
      <c r="O18" s="81">
        <v>12692.4</v>
      </c>
      <c r="P18" s="81">
        <v>7253.2</v>
      </c>
      <c r="Q18" s="88">
        <v>31758.13</v>
      </c>
      <c r="R18" s="42">
        <f t="shared" si="1"/>
        <v>167243.2</v>
      </c>
    </row>
    <row r="19" spans="1:20" ht="15">
      <c r="A19" s="13">
        <v>103100139</v>
      </c>
      <c r="B19" s="14" t="s">
        <v>13</v>
      </c>
      <c r="C19" s="30">
        <v>476400</v>
      </c>
      <c r="D19" s="30">
        <v>1383746.33</v>
      </c>
      <c r="E19" s="30">
        <v>1000000</v>
      </c>
      <c r="F19" s="78">
        <v>136262.96</v>
      </c>
      <c r="G19" s="81">
        <v>112651.18</v>
      </c>
      <c r="H19" s="81">
        <v>203113.35</v>
      </c>
      <c r="I19" s="81">
        <v>125387.57</v>
      </c>
      <c r="J19" s="81">
        <v>210511.6</v>
      </c>
      <c r="K19" s="81">
        <v>236455.84</v>
      </c>
      <c r="L19" s="81">
        <v>200303.89</v>
      </c>
      <c r="M19" s="81">
        <v>148682.36</v>
      </c>
      <c r="N19" s="81">
        <v>232739.28</v>
      </c>
      <c r="O19" s="81">
        <v>158662.18</v>
      </c>
      <c r="P19" s="81">
        <v>291941.64</v>
      </c>
      <c r="Q19" s="88">
        <v>227158.33</v>
      </c>
      <c r="R19" s="42">
        <f t="shared" si="1"/>
        <v>2283870.18</v>
      </c>
      <c r="T19" s="15"/>
    </row>
    <row r="20" spans="1:18" ht="15">
      <c r="A20" s="13">
        <v>103100141</v>
      </c>
      <c r="B20" s="14" t="s">
        <v>14</v>
      </c>
      <c r="C20" s="30">
        <v>0</v>
      </c>
      <c r="D20" s="30">
        <v>14605.230000000001</v>
      </c>
      <c r="E20" s="30">
        <v>0</v>
      </c>
      <c r="F20" s="78">
        <v>320.4</v>
      </c>
      <c r="G20" s="81">
        <v>0</v>
      </c>
      <c r="H20" s="81">
        <v>143.29</v>
      </c>
      <c r="I20" s="81">
        <v>0</v>
      </c>
      <c r="J20" s="81">
        <v>12379.68</v>
      </c>
      <c r="K20" s="81">
        <v>1968.16</v>
      </c>
      <c r="L20" s="81">
        <v>2094.75</v>
      </c>
      <c r="M20" s="81">
        <v>0</v>
      </c>
      <c r="N20" s="81">
        <v>4178.16</v>
      </c>
      <c r="O20" s="85">
        <v>0</v>
      </c>
      <c r="P20" s="81">
        <v>0</v>
      </c>
      <c r="Q20" s="88">
        <v>10129.92</v>
      </c>
      <c r="R20" s="42">
        <f t="shared" si="1"/>
        <v>31214.36</v>
      </c>
    </row>
    <row r="21" spans="1:18" ht="15">
      <c r="A21" s="13">
        <v>103100142</v>
      </c>
      <c r="B21" s="14" t="s">
        <v>15</v>
      </c>
      <c r="C21" s="30">
        <v>0</v>
      </c>
      <c r="D21" s="30">
        <v>0</v>
      </c>
      <c r="E21" s="30">
        <v>0</v>
      </c>
      <c r="F21" s="78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5">
        <v>0</v>
      </c>
      <c r="P21" s="81">
        <v>449.95</v>
      </c>
      <c r="Q21" s="81">
        <v>0</v>
      </c>
      <c r="R21" s="42">
        <f t="shared" si="1"/>
        <v>449.95</v>
      </c>
    </row>
    <row r="22" spans="1:18" ht="15">
      <c r="A22" s="13">
        <v>103100143</v>
      </c>
      <c r="B22" s="14" t="s">
        <v>16</v>
      </c>
      <c r="C22" s="30">
        <v>0</v>
      </c>
      <c r="D22" s="30">
        <v>0</v>
      </c>
      <c r="E22" s="30">
        <v>0</v>
      </c>
      <c r="F22" s="78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5">
        <v>0</v>
      </c>
      <c r="P22" s="81">
        <v>0</v>
      </c>
      <c r="Q22" s="81">
        <v>0</v>
      </c>
      <c r="R22" s="42">
        <f t="shared" si="1"/>
        <v>0</v>
      </c>
    </row>
    <row r="23" spans="1:18" ht="15">
      <c r="A23" s="13">
        <v>103100144</v>
      </c>
      <c r="B23" s="14" t="s">
        <v>17</v>
      </c>
      <c r="C23" s="30">
        <v>0</v>
      </c>
      <c r="D23" s="30">
        <v>0</v>
      </c>
      <c r="E23" s="30">
        <v>0</v>
      </c>
      <c r="F23" s="78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5">
        <v>0</v>
      </c>
      <c r="P23" s="81">
        <v>0</v>
      </c>
      <c r="Q23" s="88">
        <v>0</v>
      </c>
      <c r="R23" s="42">
        <f t="shared" si="1"/>
        <v>0</v>
      </c>
    </row>
    <row r="24" spans="1:18" ht="15">
      <c r="A24" s="13">
        <v>103100145</v>
      </c>
      <c r="B24" s="14" t="s">
        <v>18</v>
      </c>
      <c r="C24" s="30">
        <v>0</v>
      </c>
      <c r="D24" s="30">
        <v>0</v>
      </c>
      <c r="E24" s="30">
        <v>0</v>
      </c>
      <c r="F24" s="78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5">
        <v>0</v>
      </c>
      <c r="P24" s="81">
        <v>0</v>
      </c>
      <c r="Q24" s="88">
        <v>0</v>
      </c>
      <c r="R24" s="42">
        <f t="shared" si="1"/>
        <v>0</v>
      </c>
    </row>
    <row r="25" spans="1:18" ht="15">
      <c r="A25" s="13">
        <v>103100146</v>
      </c>
      <c r="B25" s="14" t="s">
        <v>19</v>
      </c>
      <c r="C25" s="30">
        <v>0</v>
      </c>
      <c r="D25" s="30">
        <v>0</v>
      </c>
      <c r="E25" s="30">
        <v>0</v>
      </c>
      <c r="F25" s="78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5">
        <v>0</v>
      </c>
      <c r="P25" s="81">
        <v>0</v>
      </c>
      <c r="Q25" s="81">
        <v>0</v>
      </c>
      <c r="R25" s="42">
        <f t="shared" si="1"/>
        <v>0</v>
      </c>
    </row>
    <row r="26" spans="1:18" ht="15">
      <c r="A26" s="13">
        <v>103100147</v>
      </c>
      <c r="B26" s="14" t="s">
        <v>20</v>
      </c>
      <c r="C26" s="30">
        <v>0</v>
      </c>
      <c r="D26" s="30">
        <v>3.68</v>
      </c>
      <c r="E26" s="30">
        <v>0</v>
      </c>
      <c r="F26" s="78">
        <v>0</v>
      </c>
      <c r="G26" s="81">
        <v>0</v>
      </c>
      <c r="H26" s="81">
        <v>0</v>
      </c>
      <c r="I26" s="81">
        <v>0</v>
      </c>
      <c r="J26" s="81">
        <v>82.68</v>
      </c>
      <c r="K26" s="81">
        <v>0</v>
      </c>
      <c r="L26" s="81">
        <v>0</v>
      </c>
      <c r="M26" s="81">
        <v>0</v>
      </c>
      <c r="N26" s="81">
        <v>0</v>
      </c>
      <c r="O26" s="85">
        <v>0</v>
      </c>
      <c r="P26" s="81">
        <v>0</v>
      </c>
      <c r="Q26" s="88">
        <v>76.74</v>
      </c>
      <c r="R26" s="42">
        <f t="shared" si="1"/>
        <v>159.42000000000002</v>
      </c>
    </row>
    <row r="27" spans="1:18" ht="15">
      <c r="A27" s="10"/>
      <c r="B27" s="12"/>
      <c r="C27" s="62"/>
      <c r="D27" s="21"/>
      <c r="E27" s="71"/>
      <c r="F27" s="21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43"/>
    </row>
    <row r="28" spans="1:18" ht="15.75">
      <c r="A28" s="16"/>
      <c r="B28" s="3" t="s">
        <v>31</v>
      </c>
      <c r="C28" s="60">
        <f>SUM(C13:C27)</f>
        <v>545701400</v>
      </c>
      <c r="D28" s="31">
        <f>SUM(D13:D27)</f>
        <v>481660425.59000003</v>
      </c>
      <c r="E28" s="31">
        <f>SUM(E13:E27)</f>
        <v>528642000</v>
      </c>
      <c r="F28" s="79">
        <f>SUM(F13:F27)</f>
        <v>13721059.950000001</v>
      </c>
      <c r="G28" s="82">
        <f>SUM(G13:G26)</f>
        <v>33192374.78</v>
      </c>
      <c r="H28" s="82">
        <f aca="true" t="shared" si="2" ref="H28:P28">SUM(H13:H27)</f>
        <v>35715408.620000005</v>
      </c>
      <c r="I28" s="82">
        <f t="shared" si="2"/>
        <v>40132317.199999996</v>
      </c>
      <c r="J28" s="82">
        <f t="shared" si="2"/>
        <v>39587240.45000001</v>
      </c>
      <c r="K28" s="82">
        <f>SUM(K13:K27)</f>
        <v>43218367.25</v>
      </c>
      <c r="L28" s="82">
        <f t="shared" si="2"/>
        <v>45069046.52000001</v>
      </c>
      <c r="M28" s="82">
        <f t="shared" si="2"/>
        <v>49253062.620000005</v>
      </c>
      <c r="N28" s="82">
        <f t="shared" si="2"/>
        <v>47951978.97</v>
      </c>
      <c r="O28" s="82">
        <f t="shared" si="2"/>
        <v>48016529.99</v>
      </c>
      <c r="P28" s="82">
        <f t="shared" si="2"/>
        <v>46307766.330000006</v>
      </c>
      <c r="Q28" s="82">
        <f>SUM(Q13:Q27)</f>
        <v>64310164.77</v>
      </c>
      <c r="R28" s="44">
        <f>SUM(R13:R26)</f>
        <v>506475317.45</v>
      </c>
    </row>
    <row r="29" spans="1:18" ht="15">
      <c r="A29" s="10"/>
      <c r="B29" s="12"/>
      <c r="C29" s="63"/>
      <c r="D29" s="21"/>
      <c r="E29" s="61"/>
      <c r="F29" s="21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43"/>
    </row>
    <row r="30" spans="1:18" ht="15">
      <c r="A30" s="13">
        <v>103100217</v>
      </c>
      <c r="B30" s="14" t="s">
        <v>21</v>
      </c>
      <c r="C30" s="30">
        <v>635000</v>
      </c>
      <c r="D30" s="30">
        <v>479050.08</v>
      </c>
      <c r="E30" s="30">
        <v>570850</v>
      </c>
      <c r="F30" s="78">
        <v>472813.09</v>
      </c>
      <c r="G30" s="81">
        <v>8543.01</v>
      </c>
      <c r="H30" s="81">
        <v>213.5</v>
      </c>
      <c r="I30" s="81">
        <v>213.5</v>
      </c>
      <c r="J30" s="81">
        <v>1424</v>
      </c>
      <c r="K30" s="81">
        <v>0</v>
      </c>
      <c r="L30" s="81">
        <v>427</v>
      </c>
      <c r="M30" s="81">
        <v>0</v>
      </c>
      <c r="N30" s="81">
        <v>468.18</v>
      </c>
      <c r="O30" s="81">
        <v>1133.07</v>
      </c>
      <c r="P30" s="81">
        <v>0</v>
      </c>
      <c r="Q30" s="88">
        <v>39256.17</v>
      </c>
      <c r="R30" s="42">
        <f aca="true" t="shared" si="3" ref="R30:R39">SUM(F30:Q30)</f>
        <v>524491.52</v>
      </c>
    </row>
    <row r="31" spans="1:18" ht="15">
      <c r="A31" s="13">
        <v>103100235</v>
      </c>
      <c r="B31" s="14" t="s">
        <v>22</v>
      </c>
      <c r="C31" s="30">
        <v>65000</v>
      </c>
      <c r="D31" s="30">
        <v>77269.28</v>
      </c>
      <c r="E31" s="30">
        <v>72000</v>
      </c>
      <c r="F31" s="78">
        <v>33993.54</v>
      </c>
      <c r="G31" s="81">
        <v>-7244.35</v>
      </c>
      <c r="H31" s="81">
        <v>1459.42</v>
      </c>
      <c r="I31" s="81">
        <v>136.7</v>
      </c>
      <c r="J31" s="81">
        <v>76.88</v>
      </c>
      <c r="K31" s="81">
        <v>0</v>
      </c>
      <c r="L31" s="81">
        <v>0</v>
      </c>
      <c r="M31" s="81">
        <v>0</v>
      </c>
      <c r="N31" s="81">
        <v>85</v>
      </c>
      <c r="O31" s="81">
        <v>0</v>
      </c>
      <c r="P31" s="81">
        <v>42.72</v>
      </c>
      <c r="Q31" s="88">
        <v>20152.66</v>
      </c>
      <c r="R31" s="42">
        <f t="shared" si="3"/>
        <v>48702.57000000001</v>
      </c>
    </row>
    <row r="32" spans="1:18" ht="15">
      <c r="A32" s="13">
        <v>103100406</v>
      </c>
      <c r="B32" s="14" t="s">
        <v>23</v>
      </c>
      <c r="C32" s="30">
        <v>1100000</v>
      </c>
      <c r="D32" s="30">
        <v>1494006.4800000002</v>
      </c>
      <c r="E32" s="30">
        <v>1350000</v>
      </c>
      <c r="F32" s="78">
        <v>111870.41</v>
      </c>
      <c r="G32" s="81">
        <v>114683.06</v>
      </c>
      <c r="H32" s="81">
        <v>127488.44</v>
      </c>
      <c r="I32" s="81">
        <v>111225.82</v>
      </c>
      <c r="J32" s="81">
        <v>159927.42</v>
      </c>
      <c r="K32" s="81">
        <v>122006.59</v>
      </c>
      <c r="L32" s="81">
        <v>146887.9</v>
      </c>
      <c r="M32" s="81">
        <v>115799.9</v>
      </c>
      <c r="N32" s="81">
        <v>160820.49</v>
      </c>
      <c r="O32" s="81">
        <v>142769.53</v>
      </c>
      <c r="P32" s="81">
        <v>154784.64</v>
      </c>
      <c r="Q32" s="88">
        <v>129522.15</v>
      </c>
      <c r="R32" s="42">
        <f t="shared" si="3"/>
        <v>1597786.35</v>
      </c>
    </row>
    <row r="33" spans="1:18" ht="15">
      <c r="A33" s="13">
        <v>103100468</v>
      </c>
      <c r="B33" s="14" t="s">
        <v>24</v>
      </c>
      <c r="C33" s="30">
        <v>2300</v>
      </c>
      <c r="D33" s="30">
        <v>837.2900000000001</v>
      </c>
      <c r="E33" s="30">
        <v>1250</v>
      </c>
      <c r="F33" s="78">
        <v>82.08</v>
      </c>
      <c r="G33" s="81">
        <v>140.56</v>
      </c>
      <c r="H33" s="81">
        <v>35.91</v>
      </c>
      <c r="I33" s="81">
        <v>97.47</v>
      </c>
      <c r="J33" s="81">
        <v>92.34</v>
      </c>
      <c r="K33" s="81">
        <v>61.56</v>
      </c>
      <c r="L33" s="81">
        <v>210.33</v>
      </c>
      <c r="M33" s="81">
        <v>92.34</v>
      </c>
      <c r="N33" s="81">
        <v>107.73</v>
      </c>
      <c r="O33" s="81">
        <v>82.08</v>
      </c>
      <c r="P33" s="81">
        <v>123.12</v>
      </c>
      <c r="Q33" s="88">
        <v>4491.37</v>
      </c>
      <c r="R33" s="42">
        <f t="shared" si="3"/>
        <v>5616.889999999999</v>
      </c>
    </row>
    <row r="34" spans="1:18" ht="15">
      <c r="A34" s="13">
        <v>103100504</v>
      </c>
      <c r="B34" s="14" t="s">
        <v>25</v>
      </c>
      <c r="C34" s="30">
        <v>65000</v>
      </c>
      <c r="D34" s="30">
        <v>77819.93</v>
      </c>
      <c r="E34" s="30">
        <v>96000</v>
      </c>
      <c r="F34" s="78">
        <v>4862.41</v>
      </c>
      <c r="G34" s="81">
        <v>77495.46</v>
      </c>
      <c r="H34" s="81">
        <v>5275.61</v>
      </c>
      <c r="I34" s="81">
        <v>7175.23</v>
      </c>
      <c r="J34" s="81">
        <v>10731.91</v>
      </c>
      <c r="K34" s="81">
        <v>9210.57</v>
      </c>
      <c r="L34" s="85">
        <v>13745.31</v>
      </c>
      <c r="M34" s="81">
        <v>5008.72</v>
      </c>
      <c r="N34" s="81">
        <v>6661.79</v>
      </c>
      <c r="O34" s="81">
        <v>5395.03</v>
      </c>
      <c r="P34" s="81">
        <v>5255.61</v>
      </c>
      <c r="Q34" s="88">
        <v>5534.51</v>
      </c>
      <c r="R34" s="42">
        <f t="shared" si="3"/>
        <v>156352.16</v>
      </c>
    </row>
    <row r="35" spans="1:18" ht="15">
      <c r="A35" s="13">
        <v>103100552</v>
      </c>
      <c r="B35" s="14" t="s">
        <v>26</v>
      </c>
      <c r="C35" s="30">
        <v>315000</v>
      </c>
      <c r="D35" s="30">
        <v>280214.17</v>
      </c>
      <c r="E35" s="30">
        <v>260000</v>
      </c>
      <c r="F35" s="78">
        <v>63166.46</v>
      </c>
      <c r="G35" s="81">
        <v>21979.81</v>
      </c>
      <c r="H35" s="81">
        <v>42343.49</v>
      </c>
      <c r="I35" s="81">
        <v>21875.86</v>
      </c>
      <c r="J35" s="81">
        <v>45049.47</v>
      </c>
      <c r="K35" s="81">
        <v>31926.37</v>
      </c>
      <c r="L35" s="81">
        <v>36003.81</v>
      </c>
      <c r="M35" s="81">
        <v>29139.98</v>
      </c>
      <c r="N35" s="81">
        <v>34064.06</v>
      </c>
      <c r="O35" s="81">
        <v>36134.05</v>
      </c>
      <c r="P35" s="81">
        <v>22288.06</v>
      </c>
      <c r="Q35" s="88">
        <v>26101.71</v>
      </c>
      <c r="R35" s="42">
        <f t="shared" si="3"/>
        <v>410073.13</v>
      </c>
    </row>
    <row r="36" spans="1:18" ht="15">
      <c r="A36" s="13">
        <v>103100577</v>
      </c>
      <c r="B36" s="14" t="s">
        <v>27</v>
      </c>
      <c r="C36" s="30">
        <v>820000</v>
      </c>
      <c r="D36" s="30">
        <v>1123138.8</v>
      </c>
      <c r="E36" s="30">
        <v>985000</v>
      </c>
      <c r="F36" s="78">
        <v>154329.68</v>
      </c>
      <c r="G36" s="81">
        <v>66120.36</v>
      </c>
      <c r="H36" s="81">
        <v>212455.38</v>
      </c>
      <c r="I36" s="81">
        <v>158881.76</v>
      </c>
      <c r="J36" s="81">
        <v>143490.63</v>
      </c>
      <c r="K36" s="81">
        <v>144570.56</v>
      </c>
      <c r="L36" s="81">
        <v>116810</v>
      </c>
      <c r="M36" s="81">
        <v>232739.97</v>
      </c>
      <c r="N36" s="81">
        <v>155131.23</v>
      </c>
      <c r="O36" s="81">
        <v>164166.77</v>
      </c>
      <c r="P36" s="81">
        <v>111591.21</v>
      </c>
      <c r="Q36" s="88">
        <v>138801.2</v>
      </c>
      <c r="R36" s="42">
        <f t="shared" si="3"/>
        <v>1799088.7499999998</v>
      </c>
    </row>
    <row r="37" spans="1:18" ht="15">
      <c r="A37" s="13">
        <v>103100604</v>
      </c>
      <c r="B37" s="14" t="s">
        <v>28</v>
      </c>
      <c r="C37" s="30">
        <v>300</v>
      </c>
      <c r="D37" s="30">
        <v>0</v>
      </c>
      <c r="E37" s="30">
        <v>300</v>
      </c>
      <c r="F37" s="78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42">
        <f t="shared" si="3"/>
        <v>0</v>
      </c>
    </row>
    <row r="38" spans="1:18" ht="15">
      <c r="A38" s="13">
        <v>103100688</v>
      </c>
      <c r="B38" s="14" t="s">
        <v>29</v>
      </c>
      <c r="C38" s="30">
        <v>538000</v>
      </c>
      <c r="D38" s="30">
        <v>499162.69</v>
      </c>
      <c r="E38" s="30">
        <v>550000</v>
      </c>
      <c r="F38" s="78">
        <v>35293.25</v>
      </c>
      <c r="G38" s="81">
        <v>41627.79</v>
      </c>
      <c r="H38" s="81">
        <v>42636.44</v>
      </c>
      <c r="I38" s="81">
        <v>34115.5</v>
      </c>
      <c r="J38" s="81">
        <v>41293.02</v>
      </c>
      <c r="K38" s="81">
        <v>40871.39</v>
      </c>
      <c r="L38" s="81">
        <v>38135.42</v>
      </c>
      <c r="M38" s="81">
        <v>32563.36</v>
      </c>
      <c r="N38" s="81">
        <v>37694.11</v>
      </c>
      <c r="O38" s="81">
        <v>40152.05</v>
      </c>
      <c r="P38" s="81">
        <v>45887.45</v>
      </c>
      <c r="Q38" s="88">
        <v>37597.52</v>
      </c>
      <c r="R38" s="42">
        <f t="shared" si="3"/>
        <v>467867.3</v>
      </c>
    </row>
    <row r="39" spans="1:18" ht="15">
      <c r="A39" s="13">
        <v>603100049</v>
      </c>
      <c r="B39" s="14" t="s">
        <v>36</v>
      </c>
      <c r="C39" s="30">
        <v>135000</v>
      </c>
      <c r="D39" s="30">
        <v>70692.6</v>
      </c>
      <c r="E39" s="30">
        <v>62000</v>
      </c>
      <c r="F39" s="78">
        <v>13757.8</v>
      </c>
      <c r="G39" s="81">
        <v>11343.84</v>
      </c>
      <c r="H39" s="81">
        <v>14968.88</v>
      </c>
      <c r="I39" s="81">
        <v>5696.61</v>
      </c>
      <c r="J39" s="81">
        <v>17598.94</v>
      </c>
      <c r="K39" s="81">
        <v>10898.83</v>
      </c>
      <c r="L39" s="81">
        <v>7218.36</v>
      </c>
      <c r="M39" s="81">
        <v>3186.39</v>
      </c>
      <c r="N39" s="81">
        <v>9048.27</v>
      </c>
      <c r="O39" s="81">
        <v>6306.73</v>
      </c>
      <c r="P39" s="81">
        <v>2887.16</v>
      </c>
      <c r="Q39" s="88">
        <v>5924.45</v>
      </c>
      <c r="R39" s="42">
        <f t="shared" si="3"/>
        <v>108836.26</v>
      </c>
    </row>
    <row r="40" spans="1:18" ht="15">
      <c r="A40" s="10"/>
      <c r="B40" s="12"/>
      <c r="C40" s="62"/>
      <c r="D40" s="21"/>
      <c r="E40" s="71"/>
      <c r="F40" s="21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43"/>
    </row>
    <row r="41" spans="1:18" ht="15.75">
      <c r="A41" s="16"/>
      <c r="B41" s="3" t="s">
        <v>33</v>
      </c>
      <c r="C41" s="60">
        <f aca="true" t="shared" si="4" ref="C41:Q41">SUM(C30:C40)</f>
        <v>3675600</v>
      </c>
      <c r="D41" s="31">
        <f t="shared" si="4"/>
        <v>4102191.3200000003</v>
      </c>
      <c r="E41" s="31">
        <f t="shared" si="4"/>
        <v>3947400</v>
      </c>
      <c r="F41" s="79">
        <f t="shared" si="4"/>
        <v>890168.72</v>
      </c>
      <c r="G41" s="82">
        <f t="shared" si="4"/>
        <v>334689.54</v>
      </c>
      <c r="H41" s="82">
        <f t="shared" si="4"/>
        <v>446877.07</v>
      </c>
      <c r="I41" s="82">
        <f t="shared" si="4"/>
        <v>339418.45</v>
      </c>
      <c r="J41" s="82">
        <f t="shared" si="4"/>
        <v>419684.61000000004</v>
      </c>
      <c r="K41" s="82">
        <f t="shared" si="4"/>
        <v>359545.87000000005</v>
      </c>
      <c r="L41" s="82">
        <f t="shared" si="4"/>
        <v>359438.12999999995</v>
      </c>
      <c r="M41" s="82">
        <f t="shared" si="4"/>
        <v>418530.66000000003</v>
      </c>
      <c r="N41" s="82">
        <f t="shared" si="4"/>
        <v>404080.86</v>
      </c>
      <c r="O41" s="82">
        <f t="shared" si="4"/>
        <v>396139.31</v>
      </c>
      <c r="P41" s="82">
        <f t="shared" si="4"/>
        <v>342859.97</v>
      </c>
      <c r="Q41" s="82">
        <f t="shared" si="4"/>
        <v>407381.74000000005</v>
      </c>
      <c r="R41" s="44">
        <f>SUM(F41:Q41)</f>
        <v>5118814.93</v>
      </c>
    </row>
    <row r="42" spans="1:18" ht="15">
      <c r="A42" s="10"/>
      <c r="B42" s="12"/>
      <c r="C42" s="63"/>
      <c r="D42" s="21"/>
      <c r="E42" s="21"/>
      <c r="F42" s="21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43"/>
    </row>
    <row r="43" spans="1:18" ht="27.75" customHeight="1">
      <c r="A43" s="16"/>
      <c r="B43" s="4" t="s">
        <v>34</v>
      </c>
      <c r="C43" s="65">
        <f>+C11+C28+C41</f>
        <v>581959000</v>
      </c>
      <c r="D43" s="32">
        <f>+D11+D28+D41</f>
        <v>538509630.48</v>
      </c>
      <c r="E43" s="32">
        <f>+E41+E28+E11</f>
        <v>587704000</v>
      </c>
      <c r="F43" s="80">
        <f aca="true" t="shared" si="5" ref="F43:P43">+F11+F28+F41</f>
        <v>18958525.759999998</v>
      </c>
      <c r="G43" s="83">
        <f t="shared" si="5"/>
        <v>37645135.65</v>
      </c>
      <c r="H43" s="83">
        <f t="shared" si="5"/>
        <v>44181951.980000004</v>
      </c>
      <c r="I43" s="83">
        <f t="shared" si="5"/>
        <v>44918785.379999995</v>
      </c>
      <c r="J43" s="83">
        <f t="shared" si="5"/>
        <v>46144316.10000001</v>
      </c>
      <c r="K43" s="83">
        <f t="shared" si="5"/>
        <v>49046987.51</v>
      </c>
      <c r="L43" s="83">
        <f t="shared" si="5"/>
        <v>50685044.42000001</v>
      </c>
      <c r="M43" s="83">
        <f t="shared" si="5"/>
        <v>54990057.47</v>
      </c>
      <c r="N43" s="83">
        <f t="shared" si="5"/>
        <v>53417426.32</v>
      </c>
      <c r="O43" s="83">
        <f t="shared" si="5"/>
        <v>53593124.82000001</v>
      </c>
      <c r="P43" s="83">
        <f t="shared" si="5"/>
        <v>52051206.13</v>
      </c>
      <c r="Q43" s="83">
        <f>Q11+Q28+Q41</f>
        <v>69041704.06</v>
      </c>
      <c r="R43" s="45">
        <f>R11+R28+R41</f>
        <v>574674265.5999999</v>
      </c>
    </row>
    <row r="44" spans="1:18" ht="7.5" customHeight="1">
      <c r="A44" s="10"/>
      <c r="B44" s="12"/>
      <c r="C44" s="26"/>
      <c r="D44" s="27"/>
      <c r="E44" s="22"/>
      <c r="F44" s="21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43"/>
    </row>
    <row r="45" spans="1:21" s="17" customFormat="1" ht="28.5" customHeight="1">
      <c r="A45" s="16"/>
      <c r="B45" s="4" t="s">
        <v>167</v>
      </c>
      <c r="C45" s="83"/>
      <c r="D45" s="32"/>
      <c r="E45" s="72"/>
      <c r="F45" s="80">
        <v>66583017.93</v>
      </c>
      <c r="G45" s="83">
        <v>54968883.68</v>
      </c>
      <c r="H45" s="83">
        <v>67871469.49</v>
      </c>
      <c r="I45" s="83">
        <v>56858517.47</v>
      </c>
      <c r="J45" s="83">
        <v>67817939.57</v>
      </c>
      <c r="K45" s="83">
        <v>59252475.18</v>
      </c>
      <c r="L45" s="83">
        <v>68616741.2</v>
      </c>
      <c r="M45" s="83">
        <v>55543427.39</v>
      </c>
      <c r="N45" s="83">
        <v>63588227.81</v>
      </c>
      <c r="O45" s="56">
        <v>72933897.1</v>
      </c>
      <c r="P45" s="83">
        <v>57866702.37</v>
      </c>
      <c r="Q45" s="83">
        <v>73049924.14</v>
      </c>
      <c r="R45" s="45">
        <f>SUM(F45:Q45)</f>
        <v>764951223.33</v>
      </c>
      <c r="U45" s="91"/>
    </row>
    <row r="46" spans="1:18" ht="6.75" customHeight="1">
      <c r="A46" s="10"/>
      <c r="B46" s="12"/>
      <c r="C46" s="98"/>
      <c r="D46" s="27"/>
      <c r="E46" s="22"/>
      <c r="F46" s="21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43"/>
    </row>
    <row r="47" spans="1:21" s="17" customFormat="1" ht="48" customHeight="1">
      <c r="A47" s="34"/>
      <c r="B47" s="35" t="s">
        <v>49</v>
      </c>
      <c r="C47" s="99"/>
      <c r="D47" s="37">
        <f>+D43+D45</f>
        <v>538509630.48</v>
      </c>
      <c r="E47" s="37">
        <f>+E43+E45</f>
        <v>587704000</v>
      </c>
      <c r="F47" s="40">
        <f aca="true" t="shared" si="6" ref="F47:P47">+F43+F45</f>
        <v>85541543.69</v>
      </c>
      <c r="G47" s="84">
        <f t="shared" si="6"/>
        <v>92614019.33</v>
      </c>
      <c r="H47" s="84">
        <f t="shared" si="6"/>
        <v>112053421.47</v>
      </c>
      <c r="I47" s="84">
        <f t="shared" si="6"/>
        <v>101777302.85</v>
      </c>
      <c r="J47" s="84">
        <f t="shared" si="6"/>
        <v>113962255.67</v>
      </c>
      <c r="K47" s="84">
        <f t="shared" si="6"/>
        <v>108299462.69</v>
      </c>
      <c r="L47" s="84">
        <f t="shared" si="6"/>
        <v>119301785.62</v>
      </c>
      <c r="M47" s="84">
        <f t="shared" si="6"/>
        <v>110533484.86</v>
      </c>
      <c r="N47" s="84">
        <f t="shared" si="6"/>
        <v>117005654.13</v>
      </c>
      <c r="O47" s="84">
        <f t="shared" si="6"/>
        <v>126527021.92</v>
      </c>
      <c r="P47" s="84">
        <f t="shared" si="6"/>
        <v>109917908.5</v>
      </c>
      <c r="Q47" s="84">
        <f>Q43+Q45</f>
        <v>142091628.2</v>
      </c>
      <c r="R47" s="40">
        <f>SUM(F47:Q47)</f>
        <v>1339625488.93</v>
      </c>
      <c r="U47" s="91"/>
    </row>
    <row r="48" spans="6:18" ht="15"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6:18" ht="15"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6:18" ht="15"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5">
      <c r="A51" s="6" t="s">
        <v>55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6:18" ht="15"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5">
      <c r="A53" s="6" t="s">
        <v>53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6:18" ht="15"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6:18" ht="15"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6:18" ht="15"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6:18" ht="15"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6:18" ht="15"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6:18" ht="15"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6:18" ht="15"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6:18" ht="15"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6:18" ht="15"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6:18" ht="15"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6:18" ht="15"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6:18" ht="15"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6:18" ht="15"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6:18" ht="15"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6:18" ht="15"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6:18" ht="15"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6:18" ht="15"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6:18" ht="15"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6:18" ht="15"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6:18" ht="15"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6:18" ht="15"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6:18" ht="15"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6:18" ht="15"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6:18" ht="15"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6:18" ht="15"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6:18" ht="15"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6:18" ht="15"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6:18" ht="15"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6:18" ht="15"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6:18" ht="15"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6:18" ht="15"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6:18" ht="15"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6:18" ht="15"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6:18" ht="15"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6:18" ht="15"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6:18" ht="15"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6:18" ht="15"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6:18" ht="15"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6:18" ht="15"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6:18" ht="15"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6:18" ht="15"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6:18" ht="15"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6:18" ht="15"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0" r:id="rId1"/>
  <ignoredErrors>
    <ignoredError sqref="G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MOF</dc:creator>
  <cp:keywords/>
  <dc:description/>
  <cp:lastModifiedBy>Ttofa  Theodora</cp:lastModifiedBy>
  <cp:lastPrinted>2024-02-22T06:27:02Z</cp:lastPrinted>
  <dcterms:created xsi:type="dcterms:W3CDTF">2007-01-12T10:05:12Z</dcterms:created>
  <dcterms:modified xsi:type="dcterms:W3CDTF">2024-03-28T13:08:33Z</dcterms:modified>
  <cp:category/>
  <cp:version/>
  <cp:contentType/>
  <cp:contentStatus/>
</cp:coreProperties>
</file>